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iroslavakavulekova/Desktop/SNB Rozpoctarsky/"/>
    </mc:Choice>
  </mc:AlternateContent>
  <xr:revisionPtr revIDLastSave="0" documentId="13_ncr:1_{8F930494-95ED-F04E-92E4-EE52D869A127}" xr6:coauthVersionLast="45" xr6:coauthVersionMax="45" xr10:uidLastSave="{00000000-0000-0000-0000-000000000000}"/>
  <bookViews>
    <workbookView xWindow="5820" yWindow="1760" windowWidth="22980" windowHeight="13840" activeTab="1" xr2:uid="{00000000-000D-0000-FFFF-FFFF00000000}"/>
  </bookViews>
  <sheets>
    <sheet name="Rekapitulácia stavby" sheetId="1" r:id="rId1"/>
    <sheet name="1235336 - „Tréningová fit..." sheetId="2" r:id="rId2"/>
  </sheets>
  <definedNames>
    <definedName name="_xlnm.Print_Titles" localSheetId="1">'1235336 - „Tréningová fit...'!$120:$120</definedName>
    <definedName name="_xlnm.Print_Titles" localSheetId="0">'Rekapitulácia stavby'!$85:$85</definedName>
    <definedName name="_xlnm.Print_Area" localSheetId="1">'1235336 - „Tréningová fit...'!$C$4:$Q$70,'1235336 - „Tréningová fit...'!$C$76:$Q$105,'1235336 - „Tréningová fit...'!$C$111:$Q$181</definedName>
    <definedName name="_xlnm.Print_Area" localSheetId="0">'Rekapitulácia stavby'!$C$4:$AP$70,'Rekapitulácia stavby'!$C$76:$AP$96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88" i="1" l="1"/>
  <c r="AX88" i="1"/>
  <c r="BI181" i="2"/>
  <c r="BH181" i="2"/>
  <c r="BG181" i="2"/>
  <c r="BE181" i="2"/>
  <c r="BK181" i="2"/>
  <c r="N181" i="2" s="1"/>
  <c r="BF181" i="2" s="1"/>
  <c r="BI180" i="2"/>
  <c r="BH180" i="2"/>
  <c r="BG180" i="2"/>
  <c r="BF180" i="2"/>
  <c r="BE180" i="2"/>
  <c r="N180" i="2"/>
  <c r="BK180" i="2"/>
  <c r="BI179" i="2"/>
  <c r="BH179" i="2"/>
  <c r="BG179" i="2"/>
  <c r="BE179" i="2"/>
  <c r="N179" i="2"/>
  <c r="BF179" i="2" s="1"/>
  <c r="BK179" i="2"/>
  <c r="BI178" i="2"/>
  <c r="BH178" i="2"/>
  <c r="BG178" i="2"/>
  <c r="BE178" i="2"/>
  <c r="N178" i="2"/>
  <c r="BF178" i="2" s="1"/>
  <c r="BK178" i="2"/>
  <c r="BI177" i="2"/>
  <c r="BH177" i="2"/>
  <c r="BG177" i="2"/>
  <c r="BE177" i="2"/>
  <c r="BK177" i="2"/>
  <c r="BK176" i="2" s="1"/>
  <c r="N176" i="2" s="1"/>
  <c r="N95" i="2" s="1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F174" i="2"/>
  <c r="BE174" i="2"/>
  <c r="AA174" i="2"/>
  <c r="AA173" i="2" s="1"/>
  <c r="AA172" i="2" s="1"/>
  <c r="Y174" i="2"/>
  <c r="Y173" i="2" s="1"/>
  <c r="Y172" i="2" s="1"/>
  <c r="W174" i="2"/>
  <c r="W173" i="2" s="1"/>
  <c r="W172" i="2" s="1"/>
  <c r="BK174" i="2"/>
  <c r="BK173" i="2" s="1"/>
  <c r="N174" i="2"/>
  <c r="BI171" i="2"/>
  <c r="BH171" i="2"/>
  <c r="BG171" i="2"/>
  <c r="BF171" i="2"/>
  <c r="BE171" i="2"/>
  <c r="AA171" i="2"/>
  <c r="Y171" i="2"/>
  <c r="W171" i="2"/>
  <c r="BK171" i="2"/>
  <c r="N171" i="2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E168" i="2"/>
  <c r="AA168" i="2"/>
  <c r="Y168" i="2"/>
  <c r="W168" i="2"/>
  <c r="BK168" i="2"/>
  <c r="N168" i="2"/>
  <c r="BF168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F165" i="2"/>
  <c r="BE165" i="2"/>
  <c r="AA165" i="2"/>
  <c r="Y165" i="2"/>
  <c r="W165" i="2"/>
  <c r="BK165" i="2"/>
  <c r="N165" i="2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F159" i="2"/>
  <c r="BE159" i="2"/>
  <c r="AA159" i="2"/>
  <c r="Y159" i="2"/>
  <c r="W159" i="2"/>
  <c r="BK159" i="2"/>
  <c r="N159" i="2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F153" i="2"/>
  <c r="BE153" i="2"/>
  <c r="AA153" i="2"/>
  <c r="Y153" i="2"/>
  <c r="W153" i="2"/>
  <c r="BK153" i="2"/>
  <c r="N153" i="2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F147" i="2"/>
  <c r="BE147" i="2"/>
  <c r="AA147" i="2"/>
  <c r="Y147" i="2"/>
  <c r="W147" i="2"/>
  <c r="BK147" i="2"/>
  <c r="N147" i="2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F141" i="2"/>
  <c r="BE141" i="2"/>
  <c r="AA141" i="2"/>
  <c r="Y141" i="2"/>
  <c r="W141" i="2"/>
  <c r="BK141" i="2"/>
  <c r="N141" i="2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6" i="2"/>
  <c r="BH136" i="2"/>
  <c r="BG136" i="2"/>
  <c r="BE136" i="2"/>
  <c r="AA136" i="2"/>
  <c r="AA135" i="2" s="1"/>
  <c r="Y136" i="2"/>
  <c r="Y135" i="2" s="1"/>
  <c r="W136" i="2"/>
  <c r="W135" i="2" s="1"/>
  <c r="BK136" i="2"/>
  <c r="BK135" i="2" s="1"/>
  <c r="N135" i="2" s="1"/>
  <c r="N92" i="2" s="1"/>
  <c r="N136" i="2"/>
  <c r="BF136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AA132" i="2" s="1"/>
  <c r="Y133" i="2"/>
  <c r="Y132" i="2" s="1"/>
  <c r="W133" i="2"/>
  <c r="W132" i="2" s="1"/>
  <c r="BK133" i="2"/>
  <c r="BK132" i="2" s="1"/>
  <c r="N132" i="2" s="1"/>
  <c r="N91" i="2" s="1"/>
  <c r="N133" i="2"/>
  <c r="BF133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AA128" i="2" s="1"/>
  <c r="Y129" i="2"/>
  <c r="Y128" i="2" s="1"/>
  <c r="W129" i="2"/>
  <c r="W128" i="2" s="1"/>
  <c r="BK129" i="2"/>
  <c r="BK128" i="2" s="1"/>
  <c r="N128" i="2" s="1"/>
  <c r="N90" i="2" s="1"/>
  <c r="N129" i="2"/>
  <c r="BF129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F126" i="2"/>
  <c r="BE126" i="2"/>
  <c r="AA126" i="2"/>
  <c r="Y126" i="2"/>
  <c r="W126" i="2"/>
  <c r="BK126" i="2"/>
  <c r="N126" i="2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AA123" i="2" s="1"/>
  <c r="AA122" i="2" s="1"/>
  <c r="AA121" i="2" s="1"/>
  <c r="Y124" i="2"/>
  <c r="Y123" i="2" s="1"/>
  <c r="Y122" i="2" s="1"/>
  <c r="Y121" i="2" s="1"/>
  <c r="W124" i="2"/>
  <c r="W123" i="2" s="1"/>
  <c r="W122" i="2" s="1"/>
  <c r="W121" i="2" s="1"/>
  <c r="AU88" i="1" s="1"/>
  <c r="AU87" i="1" s="1"/>
  <c r="BK124" i="2"/>
  <c r="BK123" i="2" s="1"/>
  <c r="N124" i="2"/>
  <c r="BF124" i="2" s="1"/>
  <c r="M118" i="2"/>
  <c r="M117" i="2"/>
  <c r="F115" i="2"/>
  <c r="F113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BG100" i="2"/>
  <c r="BE100" i="2"/>
  <c r="BI99" i="2"/>
  <c r="BH99" i="2"/>
  <c r="BG99" i="2"/>
  <c r="BE99" i="2"/>
  <c r="BI98" i="2"/>
  <c r="H35" i="2" s="1"/>
  <c r="BD88" i="1" s="1"/>
  <c r="BD87" i="1" s="1"/>
  <c r="W35" i="1" s="1"/>
  <c r="BH98" i="2"/>
  <c r="H34" i="2" s="1"/>
  <c r="BC88" i="1" s="1"/>
  <c r="BC87" i="1" s="1"/>
  <c r="BG98" i="2"/>
  <c r="H33" i="2" s="1"/>
  <c r="BB88" i="1" s="1"/>
  <c r="BB87" i="1" s="1"/>
  <c r="BE98" i="2"/>
  <c r="M31" i="2" s="1"/>
  <c r="AV88" i="1" s="1"/>
  <c r="M83" i="2"/>
  <c r="M82" i="2"/>
  <c r="F80" i="2"/>
  <c r="F78" i="2"/>
  <c r="O14" i="2"/>
  <c r="E14" i="2"/>
  <c r="F118" i="2" s="1"/>
  <c r="O13" i="2"/>
  <c r="O11" i="2"/>
  <c r="E11" i="2"/>
  <c r="F82" i="2" s="1"/>
  <c r="O10" i="2"/>
  <c r="O8" i="2"/>
  <c r="M80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3" i="1" l="1"/>
  <c r="AX87" i="1"/>
  <c r="AY87" i="1"/>
  <c r="W34" i="1"/>
  <c r="BK122" i="2"/>
  <c r="N123" i="2"/>
  <c r="N89" i="2" s="1"/>
  <c r="BK172" i="2"/>
  <c r="N172" i="2" s="1"/>
  <c r="N93" i="2" s="1"/>
  <c r="N173" i="2"/>
  <c r="N94" i="2" s="1"/>
  <c r="F83" i="2"/>
  <c r="N177" i="2"/>
  <c r="BF177" i="2" s="1"/>
  <c r="H31" i="2"/>
  <c r="AZ88" i="1" s="1"/>
  <c r="AZ87" i="1" s="1"/>
  <c r="M115" i="2"/>
  <c r="F117" i="2"/>
  <c r="BK121" i="2" l="1"/>
  <c r="N121" i="2" s="1"/>
  <c r="N87" i="2" s="1"/>
  <c r="N122" i="2"/>
  <c r="N88" i="2" s="1"/>
  <c r="AV87" i="1"/>
  <c r="N101" i="2" l="1"/>
  <c r="BF101" i="2" s="1"/>
  <c r="N102" i="2"/>
  <c r="BF102" i="2" s="1"/>
  <c r="N98" i="2"/>
  <c r="N103" i="2"/>
  <c r="BF103" i="2" s="1"/>
  <c r="N99" i="2"/>
  <c r="BF99" i="2" s="1"/>
  <c r="M26" i="2"/>
  <c r="N100" i="2"/>
  <c r="BF100" i="2" s="1"/>
  <c r="BF98" i="2" l="1"/>
  <c r="N97" i="2"/>
  <c r="M27" i="2" l="1"/>
  <c r="L105" i="2"/>
  <c r="M32" i="2"/>
  <c r="AW88" i="1" s="1"/>
  <c r="AT88" i="1" s="1"/>
  <c r="H32" i="2"/>
  <c r="BA88" i="1" s="1"/>
  <c r="BA87" i="1" s="1"/>
  <c r="W32" i="1" l="1"/>
  <c r="AW87" i="1"/>
  <c r="AS88" i="1"/>
  <c r="AS87" i="1" s="1"/>
  <c r="M29" i="2"/>
  <c r="AG88" i="1" l="1"/>
  <c r="L37" i="2"/>
  <c r="AK32" i="1"/>
  <c r="AT87" i="1"/>
  <c r="AG87" i="1" l="1"/>
  <c r="AN88" i="1"/>
  <c r="AG94" i="1" l="1"/>
  <c r="AG93" i="1"/>
  <c r="AG92" i="1"/>
  <c r="AK26" i="1"/>
  <c r="AG91" i="1"/>
  <c r="AN87" i="1"/>
  <c r="AG90" i="1" l="1"/>
  <c r="CD91" i="1"/>
  <c r="AV91" i="1"/>
  <c r="BY91" i="1" s="1"/>
  <c r="AK31" i="1" s="1"/>
  <c r="AV92" i="1"/>
  <c r="BY92" i="1" s="1"/>
  <c r="CD92" i="1"/>
  <c r="AV93" i="1"/>
  <c r="BY93" i="1" s="1"/>
  <c r="CD93" i="1"/>
  <c r="AV94" i="1"/>
  <c r="BY94" i="1" s="1"/>
  <c r="CD94" i="1"/>
  <c r="AN91" i="1" l="1"/>
  <c r="W31" i="1"/>
  <c r="AK27" i="1"/>
  <c r="AK29" i="1" s="1"/>
  <c r="AK37" i="1" s="1"/>
  <c r="AG96" i="1"/>
  <c r="AN92" i="1"/>
  <c r="AN94" i="1"/>
  <c r="AN93" i="1"/>
  <c r="AN90" i="1" l="1"/>
  <c r="AN96" i="1" s="1"/>
</calcChain>
</file>

<file path=xl/sharedStrings.xml><?xml version="1.0" encoding="utf-8"?>
<sst xmlns="http://schemas.openxmlformats.org/spreadsheetml/2006/main" count="926" uniqueCount="297">
  <si>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</si>
  <si>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</si>
  <si>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</si>
  <si>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</si>
  <si>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</si>
  <si>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</si>
  <si>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</si>
  <si>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</si>
  <si>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</si>
  <si>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</si>
  <si>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</si>
  <si>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</si>
  <si>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</si>
  <si>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</si>
  <si>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</si>
  <si>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1235336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</si>
  <si>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</si>
  <si>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</si>
  <si>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„Tréningová fitnes plocha “</t>
  </si>
  <si>
    <t>JKSO:</t>
  </si>
  <si>
    <t>KS:</t>
  </si>
  <si>
    <t>Miesto:</t>
  </si>
  <si>
    <t>Streda nad Bodrogom</t>
  </si>
  <si>
    <t>Dátum:</t>
  </si>
  <si>
    <t>25. 9. 2019</t>
  </si>
  <si>
    <t>Objednávateľ:</t>
  </si>
  <si>
    <t>IČO:</t>
  </si>
  <si>
    <t xml:space="preserve"> </t>
  </si>
  <si>
    <t>IČO DPH:</t>
  </si>
  <si>
    <t>Zhotoviteľ:</t>
  </si>
  <si>
    <t>Vyplň údaj</t>
  </si>
  <si>
    <t>Projektant:</t>
  </si>
  <si>
    <t>Ing. Arch. Oliver Špigúth</t>
  </si>
  <si>
    <t>True</t>
  </si>
  <si>
    <t>0,01</t>
  </si>
  <si>
    <t>Spracovateľ:</t>
  </si>
  <si>
    <t>47524529</t>
  </si>
  <si>
    <t>ARCH TRADE, s.r.o.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</si>
  <si>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</si>
  <si>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</si>
  <si>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</si>
  <si>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</si>
  <si>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</si>
  <si>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</si>
  <si>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</si>
  <si>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</si>
  <si>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</si>
  <si>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</si>
  <si>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</si>
  <si>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</si>
  <si>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</si>
  <si>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</si>
  <si>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</si>
  <si>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</si>
  <si>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</si>
  <si>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</si>
  <si>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</si>
  <si>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</si>
  <si>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</si>
  <si>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</si>
  <si>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</si>
  <si>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</si>
  <si>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</si>
  <si>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</si>
  <si>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</si>
  <si>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</si>
  <si>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</si>
  <si>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</si>
  <si>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</si>
  <si>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</si>
  <si>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</si>
  <si>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</si>
  <si>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</si>
  <si>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</si>
  <si>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</si>
  <si>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</si>
  <si>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</si>
  <si>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</si>
  <si>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</si>
  <si>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</si>
  <si>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{3833fadf-e224-4094-9f1e-3d787c12f7fd}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</si>
  <si>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</si>
  <si>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</si>
  <si>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</si>
  <si>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</si>
  <si>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</si>
  <si>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</si>
  <si>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</si>
  <si>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</si>
  <si>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</si>
  <si>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</si>
  <si>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</si>
  <si>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</si>
  <si>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</si>
  <si>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</si>
  <si>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</si>
  <si>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</si>
  <si>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</si>
  <si>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</si>
  <si>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</si>
  <si>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</si>
  <si>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</si>
  <si>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</si>
  <si>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</si>
  <si>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</si>
  <si>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</si>
  <si>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</si>
  <si>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</si>
  <si>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</si>
  <si>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</si>
  <si>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</si>
  <si>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>VRN - Vedľajšie rozpočtové náklady</t>
  </si>
  <si>
    <t xml:space="preserve">    VRN07 - Dopravné náklady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</si>
  <si>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</si>
  <si>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</si>
  <si>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</si>
  <si>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</si>
  <si>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</si>
  <si>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</si>
  <si>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</si>
  <si>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</si>
  <si>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</si>
  <si>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</si>
  <si>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</si>
  <si>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</si>
  <si>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</si>
  <si>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</si>
  <si>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</si>
  <si>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</si>
  <si>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</si>
  <si>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</si>
  <si>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</si>
  <si>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</si>
  <si>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</si>
  <si>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</si>
  <si>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</si>
  <si>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</si>
  <si>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</si>
  <si>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</si>
  <si>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</si>
  <si>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121101111</t>
  </si>
  <si>
    <t>Odstránenie ornice s vodor. premiestn. na hromady, so zložením na vzdialenosť do 100 m a do 100m3</t>
  </si>
  <si>
    <t>m3</t>
  </si>
  <si>
    <t>4</t>
  </si>
  <si>
    <t>-1850592184</t>
  </si>
  <si>
    <t>131101201</t>
  </si>
  <si>
    <t>Výkop zapaženej jamy v hornine 1-2, do 100 m3</t>
  </si>
  <si>
    <t>298344451</t>
  </si>
  <si>
    <t>34</t>
  </si>
  <si>
    <t>132101101</t>
  </si>
  <si>
    <t>Výkop ryhy do šírky 600 mm v horn.1a2 do 100 m3</t>
  </si>
  <si>
    <t>-2050254578</t>
  </si>
  <si>
    <t>3</t>
  </si>
  <si>
    <t>162201102</t>
  </si>
  <si>
    <t>Vodorovné premiestnenie výkopku z horniny 1-4 nad 20-50m</t>
  </si>
  <si>
    <t>1176887725</t>
  </si>
  <si>
    <t>275321311</t>
  </si>
  <si>
    <t>Betón základových pätiek, železový (bez výstuže), tr. C 16/20</t>
  </si>
  <si>
    <t>-1394939403</t>
  </si>
  <si>
    <t>5</t>
  </si>
  <si>
    <t>916531111</t>
  </si>
  <si>
    <t>Osadenie záhonového alebo parkového obrubníka betón., do lôžka z bet. pros. tr. C 12/15 bez bočnej opory</t>
  </si>
  <si>
    <t>m</t>
  </si>
  <si>
    <t>-1667476529</t>
  </si>
  <si>
    <t>6</t>
  </si>
  <si>
    <t>M</t>
  </si>
  <si>
    <t>5921954660</t>
  </si>
  <si>
    <t>Premac obrubník parkový 100x20x5 cm, sivý</t>
  </si>
  <si>
    <t>ks</t>
  </si>
  <si>
    <t>8</t>
  </si>
  <si>
    <t>-1127733857</t>
  </si>
  <si>
    <t>7</t>
  </si>
  <si>
    <t>564722111R</t>
  </si>
  <si>
    <t>Podklad alebo kryt z kameniva drobného riečneho (okrúhleho) veľ. 4-8mm .hr. 20 mm</t>
  </si>
  <si>
    <t>m2</t>
  </si>
  <si>
    <t>-450031739</t>
  </si>
  <si>
    <t>998222011</t>
  </si>
  <si>
    <t>Presun hmôt pre pozemné komunikácie s krytom z kameniva (8222, 8225) akejkoľvek dĺžky objektu</t>
  </si>
  <si>
    <t>t</t>
  </si>
  <si>
    <t>-1766190169</t>
  </si>
  <si>
    <t>9</t>
  </si>
  <si>
    <t>001</t>
  </si>
  <si>
    <t>Street workout: HRAZDA a BRADLÁ</t>
  </si>
  <si>
    <t>-1739455343</t>
  </si>
  <si>
    <t>314 x 286 x 244 cm      614 x 586 cm              (HIC): 132 cm
4x hrazda, 3-jité bradlá</t>
  </si>
  <si>
    <t>P</t>
  </si>
  <si>
    <t>10</t>
  </si>
  <si>
    <t>9360000001</t>
  </si>
  <si>
    <t>Osadenie a montáž Street workout HRAZDA a BRADLÁ</t>
  </si>
  <si>
    <t>119287785</t>
  </si>
  <si>
    <t>11</t>
  </si>
  <si>
    <t>002</t>
  </si>
  <si>
    <t>Street workout: OPIČIA DRÁHA A REBRINY</t>
  </si>
  <si>
    <t>-58663346</t>
  </si>
  <si>
    <t xml:space="preserve">303 x 146 x 244 cm        626 x 492 cm               (HIC): 184 cm
1x hrazda, opičia dráha, rebriny, vertikála </t>
  </si>
  <si>
    <t>12</t>
  </si>
  <si>
    <t>9360000002</t>
  </si>
  <si>
    <t>Osadenie a montáž Street workout OPIČIA DRÁHA A REBRINY</t>
  </si>
  <si>
    <t>2064136464</t>
  </si>
  <si>
    <t>13</t>
  </si>
  <si>
    <t>003</t>
  </si>
  <si>
    <t>Kombinovaný stroj Lavica na naťahovania + Šikmá lavica</t>
  </si>
  <si>
    <t>-2093436617</t>
  </si>
  <si>
    <t>1238x1169x1057mm    4238 x 4120 mm       (HIC): 0,92 m</t>
  </si>
  <si>
    <t>14</t>
  </si>
  <si>
    <t>9360000003</t>
  </si>
  <si>
    <t xml:space="preserve">Osadenie a montáž Kombinovaný stroj Lavica na naťahovania + Šikmá lavica </t>
  </si>
  <si>
    <t>1781277222</t>
  </si>
  <si>
    <t>15</t>
  </si>
  <si>
    <t>004</t>
  </si>
  <si>
    <t>Kombinovaný stroj Stepper + Posilňovací stroj na nohy</t>
  </si>
  <si>
    <t>-1626750458</t>
  </si>
  <si>
    <t>1624x659x2196 mm    4624 x 3638 mm       (HIC): 0,8 m</t>
  </si>
  <si>
    <t>16</t>
  </si>
  <si>
    <t>9360000004</t>
  </si>
  <si>
    <t>Osadenie a montáž Kombinovaný stroj Stepper + Posilňovací stroj na nohy</t>
  </si>
  <si>
    <t>-1154793034</t>
  </si>
  <si>
    <t>17</t>
  </si>
  <si>
    <t>005</t>
  </si>
  <si>
    <t>Trenažér rýchlej chôdze</t>
  </si>
  <si>
    <t>177457754</t>
  </si>
  <si>
    <t>1151x523x1636mm    4142 x 3522 mm       (HIC): 0,4 m</t>
  </si>
  <si>
    <t>18</t>
  </si>
  <si>
    <t>9360000005</t>
  </si>
  <si>
    <t>Osadenie a montáž Trenažér rýchlej chôdze</t>
  </si>
  <si>
    <t>2027845135</t>
  </si>
  <si>
    <t>19</t>
  </si>
  <si>
    <t>006</t>
  </si>
  <si>
    <t>Trenažér veslovania</t>
  </si>
  <si>
    <t>-1808890611</t>
  </si>
  <si>
    <t>967x832x948 mm       3967 x 3832 mm       (HIC): 0,75 m</t>
  </si>
  <si>
    <t>9360000006</t>
  </si>
  <si>
    <t>Osadenie a montáž Trenažér veslovania</t>
  </si>
  <si>
    <t>-2099066324</t>
  </si>
  <si>
    <t>21</t>
  </si>
  <si>
    <t>007</t>
  </si>
  <si>
    <t>Informačna tabuľa</t>
  </si>
  <si>
    <t>-841105334</t>
  </si>
  <si>
    <t>22</t>
  </si>
  <si>
    <t>9360000007</t>
  </si>
  <si>
    <t>Osadenie Informačnej tabuľe</t>
  </si>
  <si>
    <t>-135392774</t>
  </si>
  <si>
    <t>23</t>
  </si>
  <si>
    <t>008</t>
  </si>
  <si>
    <t xml:space="preserve">Bicykel </t>
  </si>
  <si>
    <t>-716609003</t>
  </si>
  <si>
    <t xml:space="preserve">  889x640x1598 mm     3889 x 3640 mm       (HIC): 1,0 m</t>
  </si>
  <si>
    <t>24</t>
  </si>
  <si>
    <t>9360000008</t>
  </si>
  <si>
    <t>Osadenie a montáž Bicykla</t>
  </si>
  <si>
    <t>-973756766</t>
  </si>
  <si>
    <t>25</t>
  </si>
  <si>
    <t>009</t>
  </si>
  <si>
    <t xml:space="preserve">Kombinovaný stroj Twister +  Posilňovač dolných končatín  </t>
  </si>
  <si>
    <t>-546776447</t>
  </si>
  <si>
    <t>1433x772x1702 mm    4433 x 3772 mm       (HIC): 0,4 m</t>
  </si>
  <si>
    <t>26</t>
  </si>
  <si>
    <t>9360000009</t>
  </si>
  <si>
    <t xml:space="preserve">Osadenie a montáž Kombinovaného stroja Twister +  Posilňovača dolných končatín </t>
  </si>
  <si>
    <t>-11288075</t>
  </si>
  <si>
    <t>27</t>
  </si>
  <si>
    <t>010</t>
  </si>
  <si>
    <t>Kombinovaný stroj Posilňovací stroj na ramená + Posilňovací stroj na hrudník</t>
  </si>
  <si>
    <t>290734459</t>
  </si>
  <si>
    <t>777x802x1985 mm    4673 x 3802 mm       (HIC): 0,55 m</t>
  </si>
  <si>
    <t>28</t>
  </si>
  <si>
    <t>9360000010</t>
  </si>
  <si>
    <t>Osadenie a montáž Kombinovaného stroja Posilňovací stroj na ramená + Posilňovací stroj na hrudník</t>
  </si>
  <si>
    <t>-982558543</t>
  </si>
  <si>
    <t>29</t>
  </si>
  <si>
    <t>5538168034R</t>
  </si>
  <si>
    <t>Parková lavička, dĺžka 1,6m , sedadlo i operadlo z imitácie dreva</t>
  </si>
  <si>
    <t>-793708792</t>
  </si>
  <si>
    <t>30</t>
  </si>
  <si>
    <t>9360000011</t>
  </si>
  <si>
    <t>Osadenie a montáž lavičiek</t>
  </si>
  <si>
    <t>-1685465912</t>
  </si>
  <si>
    <t>31</t>
  </si>
  <si>
    <t>5538168065R</t>
  </si>
  <si>
    <t>Odpadkový kôš so strieškou - červený</t>
  </si>
  <si>
    <t>1942780242</t>
  </si>
  <si>
    <t>32</t>
  </si>
  <si>
    <t>9360000012</t>
  </si>
  <si>
    <t>Osadenie a montáž Odpadkového koša so strieškou</t>
  </si>
  <si>
    <t>143481911</t>
  </si>
  <si>
    <t>33</t>
  </si>
  <si>
    <t>000700011</t>
  </si>
  <si>
    <t>Dopravné náklady - mimostavenisková doprava objektivizácia dopravných nákladov materiálov</t>
  </si>
  <si>
    <t>eur</t>
  </si>
  <si>
    <t>1024</t>
  </si>
  <si>
    <t>-1662269684</t>
  </si>
  <si>
    <t>35</t>
  </si>
  <si>
    <t>000700032</t>
  </si>
  <si>
    <t>Dopravné náklady - doprava zamestnancov dodávateľa náklady na dopravu v rámci stavby</t>
  </si>
  <si>
    <t>-205816882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</si>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</sst>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Trebuchet MS"/>
      <family val="2"/>
    </font>
    <font>
      <sz val="8"/>
      <color rgb="FF969696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2"/>
      <color rgb="FF003366"/>
      <name val="Trebuchet MS"/>
      <family val="2"/>
    </font>
    <font>
      <sz val="10"/>
      <color rgb="FF003366"/>
      <name val="Trebuchet MS"/>
      <family val="2"/>
    </font>
    <font>
      <sz val="8"/>
      <color rgb="FF003366"/>
      <name val="Trebuchet MS"/>
      <family val="2"/>
    </font>
    <font>
      <sz val="8"/>
      <color rgb="FFFAE682"/>
      <name val="Trebuchet MS"/>
      <family val="2"/>
    </font>
    <font>
      <sz val="10"/>
      <name val="Trebuchet MS"/>
      <family val="2"/>
    </font>
    <font>
      <sz val="10"/>
      <color rgb="FF960000"/>
      <name val="Trebuchet MS"/>
      <family val="2"/>
    </font>
    <font>
      <u/>
      <sz val="10"/>
      <color theme="10"/>
      <name val="Trebuchet MS"/>
      <family val="2"/>
    </font>
    <font>
      <sz val="8"/>
      <color rgb="FF3366FF"/>
      <name val="Trebuchet MS"/>
      <family val="2"/>
    </font>
    <font>
      <b/>
      <sz val="16"/>
      <name val="Trebuchet MS"/>
      <family val="2"/>
    </font>
    <font>
      <b/>
      <sz val="12"/>
      <color rgb="FF969696"/>
      <name val="Trebuchet MS"/>
      <family val="2"/>
    </font>
    <font>
      <sz val="9"/>
      <color rgb="FF969696"/>
      <name val="Trebuchet MS"/>
      <family val="2"/>
    </font>
    <font>
      <b/>
      <sz val="8"/>
      <color rgb="FF969696"/>
      <name val="Trebuchet MS"/>
      <family val="2"/>
    </font>
    <font>
      <sz val="10"/>
      <color rgb="FF464646"/>
      <name val="Trebuchet MS"/>
      <family val="2"/>
    </font>
    <font>
      <b/>
      <sz val="10"/>
      <name val="Trebuchet MS"/>
      <family val="2"/>
    </font>
    <font>
      <b/>
      <sz val="10"/>
      <color rgb="FF464646"/>
      <name val="Trebuchet MS"/>
      <family val="2"/>
    </font>
    <font>
      <sz val="10"/>
      <color rgb="FF969696"/>
      <name val="Trebuchet MS"/>
      <family val="2"/>
    </font>
    <font>
      <b/>
      <sz val="9"/>
      <name val="Trebuchet MS"/>
      <family val="2"/>
    </font>
    <font>
      <sz val="12"/>
      <color rgb="FF969696"/>
      <name val="Trebuchet MS"/>
      <family val="2"/>
    </font>
    <font>
      <b/>
      <sz val="12"/>
      <color rgb="FF960000"/>
      <name val="Trebuchet MS"/>
      <family val="2"/>
    </font>
    <font>
      <sz val="18"/>
      <color theme="10"/>
      <name val="Wingdings 2"/>
      <charset val="2"/>
    </font>
    <font>
      <b/>
      <sz val="11"/>
      <color rgb="FF003366"/>
      <name val="Trebuchet MS"/>
      <family val="2"/>
    </font>
    <font>
      <sz val="11"/>
      <color rgb="FF003366"/>
      <name val="Trebuchet MS"/>
      <family val="2"/>
    </font>
    <font>
      <sz val="11"/>
      <color rgb="FF969696"/>
      <name val="Trebuchet MS"/>
      <family val="2"/>
    </font>
    <font>
      <b/>
      <sz val="12"/>
      <color rgb="FF800000"/>
      <name val="Trebuchet MS"/>
      <family val="2"/>
    </font>
    <font>
      <b/>
      <sz val="12"/>
      <color rgb="FF800000"/>
      <name val="Trebuchet MS"/>
      <family val="2"/>
    </font>
    <font>
      <b/>
      <sz val="8"/>
      <color rgb="FF800000"/>
      <name val="Trebuchet MS"/>
      <family val="2"/>
    </font>
    <font>
      <sz val="9"/>
      <color rgb="FF000000"/>
      <name val="Trebuchet MS"/>
      <family val="2"/>
    </font>
    <font>
      <sz val="8"/>
      <color rgb="FF960000"/>
      <name val="Trebuchet MS"/>
      <family val="2"/>
    </font>
    <font>
      <b/>
      <sz val="8"/>
      <name val="Trebuchet MS"/>
      <family val="2"/>
    </font>
    <font>
      <i/>
      <sz val="8"/>
      <color rgb="FF0000FF"/>
      <name val="Trebuchet MS"/>
      <family val="2"/>
    </font>
    <font>
      <i/>
      <sz val="7"/>
      <color rgb="FF969696"/>
      <name val="Trebuchet MS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4" fontId="23" fillId="0" borderId="0" xfId="0" applyNumberFormat="1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>
      <alignment vertical="center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5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34" fillId="0" borderId="25" xfId="0" applyFont="1" applyBorder="1" applyAlignment="1" applyProtection="1">
      <alignment horizontal="left" vertical="center" wrapText="1"/>
      <protection locked="0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7"/>
  <sheetViews>
    <sheetView showGridLines="0" topLeftCell="J1" zoomScale="193" workbookViewId="0">
      <pane ySplit="1" topLeftCell="A90" activePane="bottomLeft" state="frozen"/>
      <selection pane="bottomLeft"/>
    </sheetView>
  </sheetViews>
  <sheetFormatPr baseColWidth="10" defaultColWidth="8.75" defaultRowHeight="11" x14ac:dyDescent="0.15"/>
  <cols>
    <col min="1" max="1" width="8.25" customWidth="1"/>
    <col min="2" max="2" width="1.75" customWidth="1"/>
    <col min="3" max="3" width="4.25" customWidth="1"/>
    <col min="4" max="33" width="2.5" customWidth="1"/>
    <col min="34" max="34" width="3.25" customWidth="1"/>
    <col min="35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.75" customWidth="1"/>
    <col min="44" max="44" width="13.75" customWidth="1"/>
    <col min="45" max="46" width="25.75" hidden="1" customWidth="1"/>
    <col min="47" max="47" width="25" hidden="1" customWidth="1"/>
    <col min="48" max="52" width="21.75" hidden="1" customWidth="1"/>
    <col min="53" max="53" width="19.25" hidden="1" customWidth="1"/>
    <col min="54" max="54" width="25" hidden="1" customWidth="1"/>
    <col min="55" max="56" width="19.25" hidden="1" customWidth="1"/>
    <col min="57" max="57" width="66.5" customWidth="1"/>
    <col min="71" max="89" width="9.25" hidden="1"/>
  </cols>
  <sheetData>
    <row r="1" spans="1:73" ht="21.5" customHeight="1" x14ac:dyDescent="0.15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7" customHeight="1" x14ac:dyDescent="0.15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R2" s="175" t="s">
        <v>8</v>
      </c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S2" s="17" t="s">
        <v>9</v>
      </c>
      <c r="BT2" s="17" t="s">
        <v>10</v>
      </c>
    </row>
    <row r="3" spans="1:73" ht="7" customHeight="1" x14ac:dyDescent="0.1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7" customHeight="1" x14ac:dyDescent="0.15">
      <c r="B4" s="21"/>
      <c r="C4" s="189" t="s">
        <v>11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22"/>
      <c r="AS4" s="23" t="s">
        <v>12</v>
      </c>
      <c r="BE4" s="24" t="s">
        <v>13</v>
      </c>
      <c r="BS4" s="17" t="s">
        <v>9</v>
      </c>
    </row>
    <row r="5" spans="1:73" ht="14.5" customHeight="1" x14ac:dyDescent="0.15">
      <c r="B5" s="21"/>
      <c r="C5" s="25"/>
      <c r="D5" s="26" t="s">
        <v>14</v>
      </c>
      <c r="E5" s="25"/>
      <c r="F5" s="25"/>
      <c r="G5" s="25"/>
      <c r="H5" s="25"/>
      <c r="I5" s="25"/>
      <c r="J5" s="25"/>
      <c r="K5" s="209" t="s">
        <v>15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5"/>
      <c r="AQ5" s="22"/>
      <c r="BE5" s="207" t="s">
        <v>16</v>
      </c>
      <c r="BS5" s="17" t="s">
        <v>9</v>
      </c>
    </row>
    <row r="6" spans="1:73" ht="37" customHeight="1" x14ac:dyDescent="0.15">
      <c r="B6" s="21"/>
      <c r="C6" s="25"/>
      <c r="D6" s="28" t="s">
        <v>17</v>
      </c>
      <c r="E6" s="25"/>
      <c r="F6" s="25"/>
      <c r="G6" s="25"/>
      <c r="H6" s="25"/>
      <c r="I6" s="25"/>
      <c r="J6" s="25"/>
      <c r="K6" s="211" t="s">
        <v>18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5"/>
      <c r="AQ6" s="22"/>
      <c r="BE6" s="208"/>
      <c r="BS6" s="17" t="s">
        <v>9</v>
      </c>
    </row>
    <row r="7" spans="1:73" ht="14.5" customHeight="1" x14ac:dyDescent="0.15">
      <c r="B7" s="21"/>
      <c r="C7" s="25"/>
      <c r="D7" s="29" t="s">
        <v>19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20</v>
      </c>
      <c r="AL7" s="25"/>
      <c r="AM7" s="25"/>
      <c r="AN7" s="27" t="s">
        <v>5</v>
      </c>
      <c r="AO7" s="25"/>
      <c r="AP7" s="25"/>
      <c r="AQ7" s="22"/>
      <c r="BE7" s="208"/>
      <c r="BS7" s="17" t="s">
        <v>9</v>
      </c>
    </row>
    <row r="8" spans="1:73" ht="14.5" customHeight="1" x14ac:dyDescent="0.15">
      <c r="B8" s="21"/>
      <c r="C8" s="25"/>
      <c r="D8" s="29" t="s">
        <v>21</v>
      </c>
      <c r="E8" s="25"/>
      <c r="F8" s="25"/>
      <c r="G8" s="25"/>
      <c r="H8" s="25"/>
      <c r="I8" s="25"/>
      <c r="J8" s="25"/>
      <c r="K8" s="27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23</v>
      </c>
      <c r="AL8" s="25"/>
      <c r="AM8" s="25"/>
      <c r="AN8" s="30" t="s">
        <v>24</v>
      </c>
      <c r="AO8" s="25"/>
      <c r="AP8" s="25"/>
      <c r="AQ8" s="22"/>
      <c r="BE8" s="208"/>
      <c r="BS8" s="17" t="s">
        <v>9</v>
      </c>
    </row>
    <row r="9" spans="1:73" ht="14.5" customHeight="1" x14ac:dyDescent="0.15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E9" s="208"/>
      <c r="BS9" s="17" t="s">
        <v>9</v>
      </c>
    </row>
    <row r="10" spans="1:73" ht="14.5" customHeight="1" x14ac:dyDescent="0.15">
      <c r="B10" s="21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5</v>
      </c>
      <c r="AO10" s="25"/>
      <c r="AP10" s="25"/>
      <c r="AQ10" s="22"/>
      <c r="BE10" s="208"/>
      <c r="BS10" s="17" t="s">
        <v>9</v>
      </c>
    </row>
    <row r="11" spans="1:73" ht="18.5" customHeight="1" x14ac:dyDescent="0.15">
      <c r="B11" s="21"/>
      <c r="C11" s="25"/>
      <c r="D11" s="25"/>
      <c r="E11" s="27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5</v>
      </c>
      <c r="AO11" s="25"/>
      <c r="AP11" s="25"/>
      <c r="AQ11" s="22"/>
      <c r="BE11" s="208"/>
      <c r="BS11" s="17" t="s">
        <v>9</v>
      </c>
    </row>
    <row r="12" spans="1:73" ht="7" customHeight="1" x14ac:dyDescent="0.15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E12" s="208"/>
      <c r="BS12" s="17" t="s">
        <v>9</v>
      </c>
    </row>
    <row r="13" spans="1:73" ht="14.5" customHeight="1" x14ac:dyDescent="0.15">
      <c r="B13" s="21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31" t="s">
        <v>30</v>
      </c>
      <c r="AO13" s="25"/>
      <c r="AP13" s="25"/>
      <c r="AQ13" s="22"/>
      <c r="BE13" s="208"/>
      <c r="BS13" s="17" t="s">
        <v>9</v>
      </c>
    </row>
    <row r="14" spans="1:73" ht="12" x14ac:dyDescent="0.15">
      <c r="B14" s="21"/>
      <c r="C14" s="25"/>
      <c r="D14" s="25"/>
      <c r="E14" s="212" t="s">
        <v>30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9" t="s">
        <v>28</v>
      </c>
      <c r="AL14" s="25"/>
      <c r="AM14" s="25"/>
      <c r="AN14" s="31" t="s">
        <v>30</v>
      </c>
      <c r="AO14" s="25"/>
      <c r="AP14" s="25"/>
      <c r="AQ14" s="22"/>
      <c r="BE14" s="208"/>
      <c r="BS14" s="17" t="s">
        <v>9</v>
      </c>
    </row>
    <row r="15" spans="1:73" ht="7" customHeight="1" x14ac:dyDescent="0.15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E15" s="208"/>
      <c r="BS15" s="17" t="s">
        <v>6</v>
      </c>
    </row>
    <row r="16" spans="1:73" ht="14.5" customHeight="1" x14ac:dyDescent="0.15">
      <c r="B16" s="21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5</v>
      </c>
      <c r="AO16" s="25"/>
      <c r="AP16" s="25"/>
      <c r="AQ16" s="22"/>
      <c r="BE16" s="208"/>
      <c r="BS16" s="17" t="s">
        <v>6</v>
      </c>
    </row>
    <row r="17" spans="2:71" ht="18.5" customHeight="1" x14ac:dyDescent="0.15">
      <c r="B17" s="21"/>
      <c r="C17" s="25"/>
      <c r="D17" s="25"/>
      <c r="E17" s="27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5</v>
      </c>
      <c r="AO17" s="25"/>
      <c r="AP17" s="25"/>
      <c r="AQ17" s="22"/>
      <c r="BE17" s="208"/>
      <c r="BS17" s="17" t="s">
        <v>33</v>
      </c>
    </row>
    <row r="18" spans="2:71" ht="7" customHeight="1" x14ac:dyDescent="0.15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E18" s="208"/>
      <c r="BS18" s="17" t="s">
        <v>34</v>
      </c>
    </row>
    <row r="19" spans="2:71" ht="14.5" customHeight="1" x14ac:dyDescent="0.15">
      <c r="B19" s="21"/>
      <c r="C19" s="25"/>
      <c r="D19" s="29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36</v>
      </c>
      <c r="AO19" s="25"/>
      <c r="AP19" s="25"/>
      <c r="AQ19" s="22"/>
      <c r="BE19" s="208"/>
      <c r="BS19" s="17" t="s">
        <v>34</v>
      </c>
    </row>
    <row r="20" spans="2:71" ht="18.5" customHeight="1" x14ac:dyDescent="0.15">
      <c r="B20" s="21"/>
      <c r="C20" s="25"/>
      <c r="D20" s="25"/>
      <c r="E20" s="27" t="s">
        <v>37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5</v>
      </c>
      <c r="AO20" s="25"/>
      <c r="AP20" s="25"/>
      <c r="AQ20" s="22"/>
      <c r="BE20" s="208"/>
    </row>
    <row r="21" spans="2:71" ht="7" customHeight="1" x14ac:dyDescent="0.15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E21" s="208"/>
    </row>
    <row r="22" spans="2:71" ht="12" x14ac:dyDescent="0.15">
      <c r="B22" s="21"/>
      <c r="C22" s="25"/>
      <c r="D22" s="29" t="s">
        <v>38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E22" s="208"/>
    </row>
    <row r="23" spans="2:71" ht="22.5" customHeight="1" x14ac:dyDescent="0.15">
      <c r="B23" s="21"/>
      <c r="C23" s="25"/>
      <c r="D23" s="25"/>
      <c r="E23" s="214" t="s">
        <v>5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5"/>
      <c r="AP23" s="25"/>
      <c r="AQ23" s="22"/>
      <c r="BE23" s="208"/>
    </row>
    <row r="24" spans="2:71" ht="7" customHeight="1" x14ac:dyDescent="0.15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E24" s="208"/>
    </row>
    <row r="25" spans="2:71" ht="7" customHeight="1" x14ac:dyDescent="0.15">
      <c r="B25" s="21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2"/>
      <c r="BE25" s="208"/>
    </row>
    <row r="26" spans="2:71" ht="14.5" customHeight="1" x14ac:dyDescent="0.15">
      <c r="B26" s="21"/>
      <c r="C26" s="25"/>
      <c r="D26" s="33" t="s">
        <v>39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15">
        <f>ROUND(AG87,2)</f>
        <v>0</v>
      </c>
      <c r="AL26" s="210"/>
      <c r="AM26" s="210"/>
      <c r="AN26" s="210"/>
      <c r="AO26" s="210"/>
      <c r="AP26" s="25"/>
      <c r="AQ26" s="22"/>
      <c r="BE26" s="208"/>
    </row>
    <row r="27" spans="2:71" ht="14.5" customHeight="1" x14ac:dyDescent="0.15">
      <c r="B27" s="21"/>
      <c r="C27" s="25"/>
      <c r="D27" s="33" t="s">
        <v>40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15">
        <f>ROUND(AG90,2)</f>
        <v>0</v>
      </c>
      <c r="AL27" s="215"/>
      <c r="AM27" s="215"/>
      <c r="AN27" s="215"/>
      <c r="AO27" s="215"/>
      <c r="AP27" s="25"/>
      <c r="AQ27" s="22"/>
      <c r="BE27" s="208"/>
    </row>
    <row r="28" spans="2:71" s="1" customFormat="1" ht="7" customHeight="1" x14ac:dyDescent="0.15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08"/>
    </row>
    <row r="29" spans="2:71" s="1" customFormat="1" ht="26" customHeight="1" x14ac:dyDescent="0.15">
      <c r="B29" s="34"/>
      <c r="C29" s="35"/>
      <c r="D29" s="37" t="s">
        <v>41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16">
        <f>ROUND(AK26+AK27,2)</f>
        <v>0</v>
      </c>
      <c r="AL29" s="217"/>
      <c r="AM29" s="217"/>
      <c r="AN29" s="217"/>
      <c r="AO29" s="217"/>
      <c r="AP29" s="35"/>
      <c r="AQ29" s="36"/>
      <c r="BE29" s="208"/>
    </row>
    <row r="30" spans="2:71" s="1" customFormat="1" ht="7" customHeight="1" x14ac:dyDescent="0.15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08"/>
    </row>
    <row r="31" spans="2:71" s="2" customFormat="1" ht="14.5" customHeight="1" x14ac:dyDescent="0.15">
      <c r="B31" s="39"/>
      <c r="C31" s="40"/>
      <c r="D31" s="41" t="s">
        <v>42</v>
      </c>
      <c r="E31" s="40"/>
      <c r="F31" s="41" t="s">
        <v>43</v>
      </c>
      <c r="G31" s="40"/>
      <c r="H31" s="40"/>
      <c r="I31" s="40"/>
      <c r="J31" s="40"/>
      <c r="K31" s="40"/>
      <c r="L31" s="198">
        <v>0.2</v>
      </c>
      <c r="M31" s="199"/>
      <c r="N31" s="199"/>
      <c r="O31" s="199"/>
      <c r="P31" s="40"/>
      <c r="Q31" s="40"/>
      <c r="R31" s="40"/>
      <c r="S31" s="40"/>
      <c r="T31" s="43" t="s">
        <v>44</v>
      </c>
      <c r="U31" s="40"/>
      <c r="V31" s="40"/>
      <c r="W31" s="200">
        <f>ROUND(AZ87+SUM(CD91:CD95),2)</f>
        <v>0</v>
      </c>
      <c r="X31" s="199"/>
      <c r="Y31" s="199"/>
      <c r="Z31" s="199"/>
      <c r="AA31" s="199"/>
      <c r="AB31" s="199"/>
      <c r="AC31" s="199"/>
      <c r="AD31" s="199"/>
      <c r="AE31" s="199"/>
      <c r="AF31" s="40"/>
      <c r="AG31" s="40"/>
      <c r="AH31" s="40"/>
      <c r="AI31" s="40"/>
      <c r="AJ31" s="40"/>
      <c r="AK31" s="200">
        <f>ROUND(AV87+SUM(BY91:BY95),2)</f>
        <v>0</v>
      </c>
      <c r="AL31" s="199"/>
      <c r="AM31" s="199"/>
      <c r="AN31" s="199"/>
      <c r="AO31" s="199"/>
      <c r="AP31" s="40"/>
      <c r="AQ31" s="44"/>
      <c r="BE31" s="208"/>
    </row>
    <row r="32" spans="2:71" s="2" customFormat="1" ht="14.5" customHeight="1" x14ac:dyDescent="0.15">
      <c r="B32" s="39"/>
      <c r="C32" s="40"/>
      <c r="D32" s="40"/>
      <c r="E32" s="40"/>
      <c r="F32" s="41" t="s">
        <v>45</v>
      </c>
      <c r="G32" s="40"/>
      <c r="H32" s="40"/>
      <c r="I32" s="40"/>
      <c r="J32" s="40"/>
      <c r="K32" s="40"/>
      <c r="L32" s="198">
        <v>0.2</v>
      </c>
      <c r="M32" s="199"/>
      <c r="N32" s="199"/>
      <c r="O32" s="199"/>
      <c r="P32" s="40"/>
      <c r="Q32" s="40"/>
      <c r="R32" s="40"/>
      <c r="S32" s="40"/>
      <c r="T32" s="43" t="s">
        <v>44</v>
      </c>
      <c r="U32" s="40"/>
      <c r="V32" s="40"/>
      <c r="W32" s="200">
        <f>ROUND(BA87+SUM(CE91:CE95),2)</f>
        <v>0</v>
      </c>
      <c r="X32" s="199"/>
      <c r="Y32" s="199"/>
      <c r="Z32" s="199"/>
      <c r="AA32" s="199"/>
      <c r="AB32" s="199"/>
      <c r="AC32" s="199"/>
      <c r="AD32" s="199"/>
      <c r="AE32" s="199"/>
      <c r="AF32" s="40"/>
      <c r="AG32" s="40"/>
      <c r="AH32" s="40"/>
      <c r="AI32" s="40"/>
      <c r="AJ32" s="40"/>
      <c r="AK32" s="200">
        <f>ROUND(AW87+SUM(BZ91:BZ95),2)</f>
        <v>0</v>
      </c>
      <c r="AL32" s="199"/>
      <c r="AM32" s="199"/>
      <c r="AN32" s="199"/>
      <c r="AO32" s="199"/>
      <c r="AP32" s="40"/>
      <c r="AQ32" s="44"/>
      <c r="BE32" s="208"/>
    </row>
    <row r="33" spans="2:57" s="2" customFormat="1" ht="14.5" hidden="1" customHeight="1" x14ac:dyDescent="0.15">
      <c r="B33" s="39"/>
      <c r="C33" s="40"/>
      <c r="D33" s="40"/>
      <c r="E33" s="40"/>
      <c r="F33" s="41" t="s">
        <v>46</v>
      </c>
      <c r="G33" s="40"/>
      <c r="H33" s="40"/>
      <c r="I33" s="40"/>
      <c r="J33" s="40"/>
      <c r="K33" s="40"/>
      <c r="L33" s="198">
        <v>0.2</v>
      </c>
      <c r="M33" s="199"/>
      <c r="N33" s="199"/>
      <c r="O33" s="199"/>
      <c r="P33" s="40"/>
      <c r="Q33" s="40"/>
      <c r="R33" s="40"/>
      <c r="S33" s="40"/>
      <c r="T33" s="43" t="s">
        <v>44</v>
      </c>
      <c r="U33" s="40"/>
      <c r="V33" s="40"/>
      <c r="W33" s="200">
        <f>ROUND(BB87+SUM(CF91:CF95),2)</f>
        <v>0</v>
      </c>
      <c r="X33" s="199"/>
      <c r="Y33" s="199"/>
      <c r="Z33" s="199"/>
      <c r="AA33" s="199"/>
      <c r="AB33" s="199"/>
      <c r="AC33" s="199"/>
      <c r="AD33" s="199"/>
      <c r="AE33" s="199"/>
      <c r="AF33" s="40"/>
      <c r="AG33" s="40"/>
      <c r="AH33" s="40"/>
      <c r="AI33" s="40"/>
      <c r="AJ33" s="40"/>
      <c r="AK33" s="200">
        <v>0</v>
      </c>
      <c r="AL33" s="199"/>
      <c r="AM33" s="199"/>
      <c r="AN33" s="199"/>
      <c r="AO33" s="199"/>
      <c r="AP33" s="40"/>
      <c r="AQ33" s="44"/>
      <c r="BE33" s="208"/>
    </row>
    <row r="34" spans="2:57" s="2" customFormat="1" ht="14.5" hidden="1" customHeight="1" x14ac:dyDescent="0.15">
      <c r="B34" s="39"/>
      <c r="C34" s="40"/>
      <c r="D34" s="40"/>
      <c r="E34" s="40"/>
      <c r="F34" s="41" t="s">
        <v>47</v>
      </c>
      <c r="G34" s="40"/>
      <c r="H34" s="40"/>
      <c r="I34" s="40"/>
      <c r="J34" s="40"/>
      <c r="K34" s="40"/>
      <c r="L34" s="198">
        <v>0.2</v>
      </c>
      <c r="M34" s="199"/>
      <c r="N34" s="199"/>
      <c r="O34" s="199"/>
      <c r="P34" s="40"/>
      <c r="Q34" s="40"/>
      <c r="R34" s="40"/>
      <c r="S34" s="40"/>
      <c r="T34" s="43" t="s">
        <v>44</v>
      </c>
      <c r="U34" s="40"/>
      <c r="V34" s="40"/>
      <c r="W34" s="200">
        <f>ROUND(BC87+SUM(CG91:CG95),2)</f>
        <v>0</v>
      </c>
      <c r="X34" s="199"/>
      <c r="Y34" s="199"/>
      <c r="Z34" s="199"/>
      <c r="AA34" s="199"/>
      <c r="AB34" s="199"/>
      <c r="AC34" s="199"/>
      <c r="AD34" s="199"/>
      <c r="AE34" s="199"/>
      <c r="AF34" s="40"/>
      <c r="AG34" s="40"/>
      <c r="AH34" s="40"/>
      <c r="AI34" s="40"/>
      <c r="AJ34" s="40"/>
      <c r="AK34" s="200">
        <v>0</v>
      </c>
      <c r="AL34" s="199"/>
      <c r="AM34" s="199"/>
      <c r="AN34" s="199"/>
      <c r="AO34" s="199"/>
      <c r="AP34" s="40"/>
      <c r="AQ34" s="44"/>
      <c r="BE34" s="208"/>
    </row>
    <row r="35" spans="2:57" s="2" customFormat="1" ht="14.5" hidden="1" customHeight="1" x14ac:dyDescent="0.15">
      <c r="B35" s="39"/>
      <c r="C35" s="40"/>
      <c r="D35" s="40"/>
      <c r="E35" s="40"/>
      <c r="F35" s="41" t="s">
        <v>48</v>
      </c>
      <c r="G35" s="40"/>
      <c r="H35" s="40"/>
      <c r="I35" s="40"/>
      <c r="J35" s="40"/>
      <c r="K35" s="40"/>
      <c r="L35" s="198">
        <v>0</v>
      </c>
      <c r="M35" s="199"/>
      <c r="N35" s="199"/>
      <c r="O35" s="199"/>
      <c r="P35" s="40"/>
      <c r="Q35" s="40"/>
      <c r="R35" s="40"/>
      <c r="S35" s="40"/>
      <c r="T35" s="43" t="s">
        <v>44</v>
      </c>
      <c r="U35" s="40"/>
      <c r="V35" s="40"/>
      <c r="W35" s="200">
        <f>ROUND(BD87+SUM(CH91:CH95),2)</f>
        <v>0</v>
      </c>
      <c r="X35" s="199"/>
      <c r="Y35" s="199"/>
      <c r="Z35" s="199"/>
      <c r="AA35" s="199"/>
      <c r="AB35" s="199"/>
      <c r="AC35" s="199"/>
      <c r="AD35" s="199"/>
      <c r="AE35" s="199"/>
      <c r="AF35" s="40"/>
      <c r="AG35" s="40"/>
      <c r="AH35" s="40"/>
      <c r="AI35" s="40"/>
      <c r="AJ35" s="40"/>
      <c r="AK35" s="200">
        <v>0</v>
      </c>
      <c r="AL35" s="199"/>
      <c r="AM35" s="199"/>
      <c r="AN35" s="199"/>
      <c r="AO35" s="199"/>
      <c r="AP35" s="40"/>
      <c r="AQ35" s="44"/>
    </row>
    <row r="36" spans="2:57" s="1" customFormat="1" ht="7" customHeight="1" x14ac:dyDescent="0.15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6" customHeight="1" x14ac:dyDescent="0.15">
      <c r="B37" s="34"/>
      <c r="C37" s="45"/>
      <c r="D37" s="46" t="s">
        <v>49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50</v>
      </c>
      <c r="U37" s="47"/>
      <c r="V37" s="47"/>
      <c r="W37" s="47"/>
      <c r="X37" s="201" t="s">
        <v>51</v>
      </c>
      <c r="Y37" s="202"/>
      <c r="Z37" s="202"/>
      <c r="AA37" s="202"/>
      <c r="AB37" s="202"/>
      <c r="AC37" s="47"/>
      <c r="AD37" s="47"/>
      <c r="AE37" s="47"/>
      <c r="AF37" s="47"/>
      <c r="AG37" s="47"/>
      <c r="AH37" s="47"/>
      <c r="AI37" s="47"/>
      <c r="AJ37" s="47"/>
      <c r="AK37" s="203">
        <f>SUM(AK29:AK35)</f>
        <v>0</v>
      </c>
      <c r="AL37" s="202"/>
      <c r="AM37" s="202"/>
      <c r="AN37" s="202"/>
      <c r="AO37" s="204"/>
      <c r="AP37" s="45"/>
      <c r="AQ37" s="36"/>
    </row>
    <row r="38" spans="2:57" s="1" customFormat="1" ht="14.5" customHeight="1" x14ac:dyDescent="0.15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x14ac:dyDescent="0.15">
      <c r="B39" s="21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"/>
    </row>
    <row r="40" spans="2:57" x14ac:dyDescent="0.15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"/>
    </row>
    <row r="41" spans="2:57" x14ac:dyDescent="0.15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7" x14ac:dyDescent="0.15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7" x14ac:dyDescent="0.1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7" x14ac:dyDescent="0.1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7" x14ac:dyDescent="0.1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7" x14ac:dyDescent="0.1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7" x14ac:dyDescent="0.1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7" x14ac:dyDescent="0.1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 ht="13" x14ac:dyDescent="0.15">
      <c r="B49" s="34"/>
      <c r="C49" s="35"/>
      <c r="D49" s="49" t="s">
        <v>52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53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x14ac:dyDescent="0.15">
      <c r="B50" s="21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2"/>
    </row>
    <row r="51" spans="2:43" x14ac:dyDescent="0.15">
      <c r="B51" s="21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2"/>
    </row>
    <row r="52" spans="2:43" x14ac:dyDescent="0.15">
      <c r="B52" s="21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2"/>
    </row>
    <row r="53" spans="2:43" x14ac:dyDescent="0.15">
      <c r="B53" s="21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2"/>
    </row>
    <row r="54" spans="2:43" x14ac:dyDescent="0.15">
      <c r="B54" s="21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2"/>
    </row>
    <row r="55" spans="2:43" x14ac:dyDescent="0.15">
      <c r="B55" s="21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2"/>
    </row>
    <row r="56" spans="2:43" x14ac:dyDescent="0.15">
      <c r="B56" s="21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2"/>
    </row>
    <row r="57" spans="2:43" x14ac:dyDescent="0.15">
      <c r="B57" s="21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2"/>
    </row>
    <row r="58" spans="2:43" s="1" customFormat="1" ht="13" x14ac:dyDescent="0.15">
      <c r="B58" s="34"/>
      <c r="C58" s="35"/>
      <c r="D58" s="54" t="s">
        <v>54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55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54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55</v>
      </c>
      <c r="AN58" s="55"/>
      <c r="AO58" s="57"/>
      <c r="AP58" s="35"/>
      <c r="AQ58" s="36"/>
    </row>
    <row r="59" spans="2:43" x14ac:dyDescent="0.15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 ht="13" x14ac:dyDescent="0.15">
      <c r="B60" s="34"/>
      <c r="C60" s="35"/>
      <c r="D60" s="49" t="s">
        <v>56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57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x14ac:dyDescent="0.15">
      <c r="B61" s="21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2"/>
    </row>
    <row r="62" spans="2:43" x14ac:dyDescent="0.15">
      <c r="B62" s="21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2"/>
    </row>
    <row r="63" spans="2:43" x14ac:dyDescent="0.15">
      <c r="B63" s="21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2"/>
    </row>
    <row r="64" spans="2:43" x14ac:dyDescent="0.15">
      <c r="B64" s="21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2"/>
    </row>
    <row r="65" spans="2:43" x14ac:dyDescent="0.15">
      <c r="B65" s="21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2"/>
    </row>
    <row r="66" spans="2:43" x14ac:dyDescent="0.15">
      <c r="B66" s="21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2"/>
    </row>
    <row r="67" spans="2:43" x14ac:dyDescent="0.15">
      <c r="B67" s="21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2"/>
    </row>
    <row r="68" spans="2:43" x14ac:dyDescent="0.15">
      <c r="B68" s="21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2"/>
    </row>
    <row r="69" spans="2:43" s="1" customFormat="1" ht="13" x14ac:dyDescent="0.15">
      <c r="B69" s="34"/>
      <c r="C69" s="35"/>
      <c r="D69" s="54" t="s">
        <v>54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55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54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55</v>
      </c>
      <c r="AN69" s="55"/>
      <c r="AO69" s="57"/>
      <c r="AP69" s="35"/>
      <c r="AQ69" s="36"/>
    </row>
    <row r="70" spans="2:43" s="1" customFormat="1" ht="7" customHeight="1" x14ac:dyDescent="0.15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7" customHeight="1" x14ac:dyDescent="0.15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7" customHeight="1" x14ac:dyDescent="0.15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7" customHeight="1" x14ac:dyDescent="0.15">
      <c r="B76" s="34"/>
      <c r="C76" s="189" t="s">
        <v>58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36"/>
    </row>
    <row r="77" spans="2:43" s="3" customFormat="1" ht="14.5" customHeight="1" x14ac:dyDescent="0.15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1235336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7" customHeight="1" x14ac:dyDescent="0.15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191" t="str">
        <f>K6</f>
        <v>„Tréningová fitnes plocha “</v>
      </c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69"/>
      <c r="AQ78" s="70"/>
    </row>
    <row r="79" spans="2:43" s="1" customFormat="1" ht="7" customHeight="1" x14ac:dyDescent="0.15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2" x14ac:dyDescent="0.15">
      <c r="B80" s="34"/>
      <c r="C80" s="29" t="s">
        <v>21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Streda nad Bodrogom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23</v>
      </c>
      <c r="AJ80" s="35"/>
      <c r="AK80" s="35"/>
      <c r="AL80" s="35"/>
      <c r="AM80" s="72" t="str">
        <f>IF(AN8= "","",AN8)</f>
        <v>25. 9. 2019</v>
      </c>
      <c r="AN80" s="35"/>
      <c r="AO80" s="35"/>
      <c r="AP80" s="35"/>
      <c r="AQ80" s="36"/>
    </row>
    <row r="81" spans="1:89" s="1" customFormat="1" ht="7" customHeight="1" x14ac:dyDescent="0.15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2" x14ac:dyDescent="0.15">
      <c r="B82" s="34"/>
      <c r="C82" s="29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31</v>
      </c>
      <c r="AJ82" s="35"/>
      <c r="AK82" s="35"/>
      <c r="AL82" s="35"/>
      <c r="AM82" s="193" t="str">
        <f>IF(E17="","",E17)</f>
        <v>Ing. Arch. Oliver Špigúth</v>
      </c>
      <c r="AN82" s="193"/>
      <c r="AO82" s="193"/>
      <c r="AP82" s="193"/>
      <c r="AQ82" s="36"/>
      <c r="AS82" s="194" t="s">
        <v>59</v>
      </c>
      <c r="AT82" s="195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2" x14ac:dyDescent="0.15">
      <c r="B83" s="34"/>
      <c r="C83" s="29" t="s">
        <v>29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35</v>
      </c>
      <c r="AJ83" s="35"/>
      <c r="AK83" s="35"/>
      <c r="AL83" s="35"/>
      <c r="AM83" s="193" t="str">
        <f>IF(E20="","",E20)</f>
        <v>ARCH TRADE, s.r.o.</v>
      </c>
      <c r="AN83" s="193"/>
      <c r="AO83" s="193"/>
      <c r="AP83" s="193"/>
      <c r="AQ83" s="36"/>
      <c r="AS83" s="196"/>
      <c r="AT83" s="197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1" customHeight="1" x14ac:dyDescent="0.15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96"/>
      <c r="AT84" s="197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 x14ac:dyDescent="0.15">
      <c r="B85" s="34"/>
      <c r="C85" s="181" t="s">
        <v>60</v>
      </c>
      <c r="D85" s="182"/>
      <c r="E85" s="182"/>
      <c r="F85" s="182"/>
      <c r="G85" s="182"/>
      <c r="H85" s="74"/>
      <c r="I85" s="183" t="s">
        <v>61</v>
      </c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3" t="s">
        <v>62</v>
      </c>
      <c r="AH85" s="182"/>
      <c r="AI85" s="182"/>
      <c r="AJ85" s="182"/>
      <c r="AK85" s="182"/>
      <c r="AL85" s="182"/>
      <c r="AM85" s="182"/>
      <c r="AN85" s="183" t="s">
        <v>63</v>
      </c>
      <c r="AO85" s="182"/>
      <c r="AP85" s="184"/>
      <c r="AQ85" s="36"/>
      <c r="AS85" s="75" t="s">
        <v>64</v>
      </c>
      <c r="AT85" s="76" t="s">
        <v>65</v>
      </c>
      <c r="AU85" s="76" t="s">
        <v>66</v>
      </c>
      <c r="AV85" s="76" t="s">
        <v>67</v>
      </c>
      <c r="AW85" s="76" t="s">
        <v>68</v>
      </c>
      <c r="AX85" s="76" t="s">
        <v>69</v>
      </c>
      <c r="AY85" s="76" t="s">
        <v>70</v>
      </c>
      <c r="AZ85" s="76" t="s">
        <v>71</v>
      </c>
      <c r="BA85" s="76" t="s">
        <v>72</v>
      </c>
      <c r="BB85" s="76" t="s">
        <v>73</v>
      </c>
      <c r="BC85" s="76" t="s">
        <v>74</v>
      </c>
      <c r="BD85" s="77" t="s">
        <v>75</v>
      </c>
    </row>
    <row r="86" spans="1:89" s="1" customFormat="1" ht="11" customHeight="1" x14ac:dyDescent="0.15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5" customHeight="1" x14ac:dyDescent="0.15">
      <c r="B87" s="67"/>
      <c r="C87" s="79" t="s">
        <v>76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188">
        <f>ROUND(AG88,2)</f>
        <v>0</v>
      </c>
      <c r="AH87" s="188"/>
      <c r="AI87" s="188"/>
      <c r="AJ87" s="188"/>
      <c r="AK87" s="188"/>
      <c r="AL87" s="188"/>
      <c r="AM87" s="188"/>
      <c r="AN87" s="173">
        <f>SUM(AG87,AT87)</f>
        <v>0</v>
      </c>
      <c r="AO87" s="173"/>
      <c r="AP87" s="173"/>
      <c r="AQ87" s="70"/>
      <c r="AS87" s="81">
        <f>ROUND(AS88,2)</f>
        <v>0</v>
      </c>
      <c r="AT87" s="82">
        <f>ROUND(SUM(AV87:AW87),2)</f>
        <v>0</v>
      </c>
      <c r="AU87" s="83">
        <f>ROUND(AU88,5)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ROUND(AZ88,2)</f>
        <v>0</v>
      </c>
      <c r="BA87" s="82">
        <f>ROUND(BA88,2)</f>
        <v>0</v>
      </c>
      <c r="BB87" s="82">
        <f>ROUND(BB88,2)</f>
        <v>0</v>
      </c>
      <c r="BC87" s="82">
        <f>ROUND(BC88,2)</f>
        <v>0</v>
      </c>
      <c r="BD87" s="84">
        <f>ROUND(BD88,2)</f>
        <v>0</v>
      </c>
      <c r="BS87" s="85" t="s">
        <v>77</v>
      </c>
      <c r="BT87" s="85" t="s">
        <v>78</v>
      </c>
      <c r="BV87" s="85" t="s">
        <v>79</v>
      </c>
      <c r="BW87" s="85" t="s">
        <v>80</v>
      </c>
      <c r="BX87" s="85" t="s">
        <v>81</v>
      </c>
    </row>
    <row r="88" spans="1:89" s="5" customFormat="1" ht="37.5" customHeight="1" x14ac:dyDescent="0.15">
      <c r="A88" s="86" t="s">
        <v>82</v>
      </c>
      <c r="B88" s="87"/>
      <c r="C88" s="88"/>
      <c r="D88" s="187" t="s">
        <v>15</v>
      </c>
      <c r="E88" s="187"/>
      <c r="F88" s="187"/>
      <c r="G88" s="187"/>
      <c r="H88" s="187"/>
      <c r="I88" s="89"/>
      <c r="J88" s="187" t="s">
        <v>18</v>
      </c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5">
        <f>'1235336 - „Tréningová fit...'!M29</f>
        <v>0</v>
      </c>
      <c r="AH88" s="186"/>
      <c r="AI88" s="186"/>
      <c r="AJ88" s="186"/>
      <c r="AK88" s="186"/>
      <c r="AL88" s="186"/>
      <c r="AM88" s="186"/>
      <c r="AN88" s="185">
        <f>SUM(AG88,AT88)</f>
        <v>0</v>
      </c>
      <c r="AO88" s="186"/>
      <c r="AP88" s="186"/>
      <c r="AQ88" s="90"/>
      <c r="AS88" s="91">
        <f>'1235336 - „Tréningová fit...'!M27</f>
        <v>0</v>
      </c>
      <c r="AT88" s="92">
        <f>ROUND(SUM(AV88:AW88),2)</f>
        <v>0</v>
      </c>
      <c r="AU88" s="93">
        <f>'1235336 - „Tréningová fit...'!W121</f>
        <v>0</v>
      </c>
      <c r="AV88" s="92">
        <f>'1235336 - „Tréningová fit...'!M31</f>
        <v>0</v>
      </c>
      <c r="AW88" s="92">
        <f>'1235336 - „Tréningová fit...'!M32</f>
        <v>0</v>
      </c>
      <c r="AX88" s="92">
        <f>'1235336 - „Tréningová fit...'!M33</f>
        <v>0</v>
      </c>
      <c r="AY88" s="92">
        <f>'1235336 - „Tréningová fit...'!M34</f>
        <v>0</v>
      </c>
      <c r="AZ88" s="92">
        <f>'1235336 - „Tréningová fit...'!H31</f>
        <v>0</v>
      </c>
      <c r="BA88" s="92">
        <f>'1235336 - „Tréningová fit...'!H32</f>
        <v>0</v>
      </c>
      <c r="BB88" s="92">
        <f>'1235336 - „Tréningová fit...'!H33</f>
        <v>0</v>
      </c>
      <c r="BC88" s="92">
        <f>'1235336 - „Tréningová fit...'!H34</f>
        <v>0</v>
      </c>
      <c r="BD88" s="94">
        <f>'1235336 - „Tréningová fit...'!H35</f>
        <v>0</v>
      </c>
      <c r="BT88" s="95" t="s">
        <v>83</v>
      </c>
      <c r="BU88" s="95" t="s">
        <v>84</v>
      </c>
      <c r="BV88" s="95" t="s">
        <v>79</v>
      </c>
      <c r="BW88" s="95" t="s">
        <v>80</v>
      </c>
      <c r="BX88" s="95" t="s">
        <v>81</v>
      </c>
    </row>
    <row r="89" spans="1:89" x14ac:dyDescent="0.15">
      <c r="B89" s="21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2"/>
    </row>
    <row r="90" spans="1:89" s="1" customFormat="1" ht="30" customHeight="1" x14ac:dyDescent="0.15">
      <c r="B90" s="34"/>
      <c r="C90" s="79" t="s">
        <v>85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173">
        <f>ROUND(SUM(AG91:AG94),2)</f>
        <v>0</v>
      </c>
      <c r="AH90" s="173"/>
      <c r="AI90" s="173"/>
      <c r="AJ90" s="173"/>
      <c r="AK90" s="173"/>
      <c r="AL90" s="173"/>
      <c r="AM90" s="173"/>
      <c r="AN90" s="173">
        <f>ROUND(SUM(AN91:AN94),2)</f>
        <v>0</v>
      </c>
      <c r="AO90" s="173"/>
      <c r="AP90" s="173"/>
      <c r="AQ90" s="36"/>
      <c r="AS90" s="75" t="s">
        <v>86</v>
      </c>
      <c r="AT90" s="76" t="s">
        <v>87</v>
      </c>
      <c r="AU90" s="76" t="s">
        <v>42</v>
      </c>
      <c r="AV90" s="77" t="s">
        <v>65</v>
      </c>
    </row>
    <row r="91" spans="1:89" s="1" customFormat="1" ht="20" customHeight="1" x14ac:dyDescent="0.15">
      <c r="B91" s="34"/>
      <c r="C91" s="35"/>
      <c r="D91" s="96" t="s">
        <v>88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79">
        <f>ROUND(AG87*AS91,2)</f>
        <v>0</v>
      </c>
      <c r="AH91" s="180"/>
      <c r="AI91" s="180"/>
      <c r="AJ91" s="180"/>
      <c r="AK91" s="180"/>
      <c r="AL91" s="180"/>
      <c r="AM91" s="180"/>
      <c r="AN91" s="180">
        <f>ROUND(AG91+AV91,2)</f>
        <v>0</v>
      </c>
      <c r="AO91" s="180"/>
      <c r="AP91" s="180"/>
      <c r="AQ91" s="36"/>
      <c r="AS91" s="97">
        <v>0</v>
      </c>
      <c r="AT91" s="98" t="s">
        <v>89</v>
      </c>
      <c r="AU91" s="98" t="s">
        <v>43</v>
      </c>
      <c r="AV91" s="99">
        <f>ROUND(IF(AU91="základná",AG91*L31,IF(AU91="znížená",AG91*L32,0)),2)</f>
        <v>0</v>
      </c>
      <c r="BV91" s="17" t="s">
        <v>90</v>
      </c>
      <c r="BY91" s="100">
        <f>IF(AU91="základná",AV91,0)</f>
        <v>0</v>
      </c>
      <c r="BZ91" s="100">
        <f>IF(AU91="znížená",AV91,0)</f>
        <v>0</v>
      </c>
      <c r="CA91" s="100">
        <v>0</v>
      </c>
      <c r="CB91" s="100">
        <v>0</v>
      </c>
      <c r="CC91" s="100">
        <v>0</v>
      </c>
      <c r="CD91" s="100">
        <f>IF(AU91="základná",AG91,0)</f>
        <v>0</v>
      </c>
      <c r="CE91" s="100">
        <f>IF(AU91="znížená",AG91,0)</f>
        <v>0</v>
      </c>
      <c r="CF91" s="100">
        <f>IF(AU91="zákl. prenesená",AG91,0)</f>
        <v>0</v>
      </c>
      <c r="CG91" s="100">
        <f>IF(AU91="zníž. prenesená",AG91,0)</f>
        <v>0</v>
      </c>
      <c r="CH91" s="100">
        <f>IF(AU91="nulová",AG91,0)</f>
        <v>0</v>
      </c>
      <c r="CI91" s="17">
        <f>IF(AU91="základná",1,IF(AU91="znížená",2,IF(AU91="zákl. prenesená",4,IF(AU91="zníž. prenesená",5,3))))</f>
        <v>1</v>
      </c>
      <c r="CJ91" s="17">
        <f>IF(AT91="stavebná časť",1,IF(8891="investičná časť",2,3))</f>
        <v>1</v>
      </c>
      <c r="CK91" s="17" t="str">
        <f>IF(D91="Vyplň vlastné","","x")</f>
        <v>x</v>
      </c>
    </row>
    <row r="92" spans="1:89" s="1" customFormat="1" ht="20" customHeight="1" x14ac:dyDescent="0.15">
      <c r="B92" s="34"/>
      <c r="C92" s="35"/>
      <c r="D92" s="177" t="s">
        <v>91</v>
      </c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35"/>
      <c r="AD92" s="35"/>
      <c r="AE92" s="35"/>
      <c r="AF92" s="35"/>
      <c r="AG92" s="179">
        <f>AG87*AS92</f>
        <v>0</v>
      </c>
      <c r="AH92" s="180"/>
      <c r="AI92" s="180"/>
      <c r="AJ92" s="180"/>
      <c r="AK92" s="180"/>
      <c r="AL92" s="180"/>
      <c r="AM92" s="180"/>
      <c r="AN92" s="180">
        <f>AG92+AV92</f>
        <v>0</v>
      </c>
      <c r="AO92" s="180"/>
      <c r="AP92" s="180"/>
      <c r="AQ92" s="36"/>
      <c r="AS92" s="101">
        <v>0</v>
      </c>
      <c r="AT92" s="102" t="s">
        <v>89</v>
      </c>
      <c r="AU92" s="102" t="s">
        <v>43</v>
      </c>
      <c r="AV92" s="103">
        <f>ROUND(IF(AU92="nulová",0,IF(OR(AU92="základná",AU92="zákl. prenesená"),AG92*L31,AG92*L32)),2)</f>
        <v>0</v>
      </c>
      <c r="BV92" s="17" t="s">
        <v>92</v>
      </c>
      <c r="BY92" s="100">
        <f>IF(AU92="základná",AV92,0)</f>
        <v>0</v>
      </c>
      <c r="BZ92" s="100">
        <f>IF(AU92="znížená",AV92,0)</f>
        <v>0</v>
      </c>
      <c r="CA92" s="100">
        <f>IF(AU92="zákl. prenesená",AV92,0)</f>
        <v>0</v>
      </c>
      <c r="CB92" s="100">
        <f>IF(AU92="zníž. prenesená",AV92,0)</f>
        <v>0</v>
      </c>
      <c r="CC92" s="100">
        <f>IF(AU92="nulová",AV92,0)</f>
        <v>0</v>
      </c>
      <c r="CD92" s="100">
        <f>IF(AU92="základná",AG92,0)</f>
        <v>0</v>
      </c>
      <c r="CE92" s="100">
        <f>IF(AU92="znížená",AG92,0)</f>
        <v>0</v>
      </c>
      <c r="CF92" s="100">
        <f>IF(AU92="zákl. prenesená",AG92,0)</f>
        <v>0</v>
      </c>
      <c r="CG92" s="100">
        <f>IF(AU92="zníž. prenesená",AG92,0)</f>
        <v>0</v>
      </c>
      <c r="CH92" s="100">
        <f>IF(AU92="nulová",AG92,0)</f>
        <v>0</v>
      </c>
      <c r="CI92" s="17">
        <f>IF(AU92="základná",1,IF(AU92="znížená",2,IF(AU92="zákl. prenesená",4,IF(AU92="zníž. prenesená",5,3))))</f>
        <v>1</v>
      </c>
      <c r="CJ92" s="17">
        <f>IF(AT92="stavebná časť",1,IF(8892="investičná časť",2,3))</f>
        <v>1</v>
      </c>
      <c r="CK92" s="17" t="str">
        <f>IF(D92="Vyplň vlastné","","x")</f>
        <v/>
      </c>
    </row>
    <row r="93" spans="1:89" s="1" customFormat="1" ht="20" customHeight="1" x14ac:dyDescent="0.15">
      <c r="B93" s="34"/>
      <c r="C93" s="35"/>
      <c r="D93" s="177" t="s">
        <v>91</v>
      </c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35"/>
      <c r="AD93" s="35"/>
      <c r="AE93" s="35"/>
      <c r="AF93" s="35"/>
      <c r="AG93" s="179">
        <f>AG87*AS93</f>
        <v>0</v>
      </c>
      <c r="AH93" s="180"/>
      <c r="AI93" s="180"/>
      <c r="AJ93" s="180"/>
      <c r="AK93" s="180"/>
      <c r="AL93" s="180"/>
      <c r="AM93" s="180"/>
      <c r="AN93" s="180">
        <f>AG93+AV93</f>
        <v>0</v>
      </c>
      <c r="AO93" s="180"/>
      <c r="AP93" s="180"/>
      <c r="AQ93" s="36"/>
      <c r="AS93" s="101">
        <v>0</v>
      </c>
      <c r="AT93" s="102" t="s">
        <v>89</v>
      </c>
      <c r="AU93" s="102" t="s">
        <v>43</v>
      </c>
      <c r="AV93" s="103">
        <f>ROUND(IF(AU93="nulová",0,IF(OR(AU93="základná",AU93="zákl. prenesená"),AG93*L31,AG93*L32)),2)</f>
        <v>0</v>
      </c>
      <c r="BV93" s="17" t="s">
        <v>92</v>
      </c>
      <c r="BY93" s="100">
        <f>IF(AU93="základná",AV93,0)</f>
        <v>0</v>
      </c>
      <c r="BZ93" s="100">
        <f>IF(AU93="znížená",AV93,0)</f>
        <v>0</v>
      </c>
      <c r="CA93" s="100">
        <f>IF(AU93="zákl. prenesená",AV93,0)</f>
        <v>0</v>
      </c>
      <c r="CB93" s="100">
        <f>IF(AU93="zníž. prenesená",AV93,0)</f>
        <v>0</v>
      </c>
      <c r="CC93" s="100">
        <f>IF(AU93="nulová",AV93,0)</f>
        <v>0</v>
      </c>
      <c r="CD93" s="100">
        <f>IF(AU93="základná",AG93,0)</f>
        <v>0</v>
      </c>
      <c r="CE93" s="100">
        <f>IF(AU93="znížená",AG93,0)</f>
        <v>0</v>
      </c>
      <c r="CF93" s="100">
        <f>IF(AU93="zákl. prenesená",AG93,0)</f>
        <v>0</v>
      </c>
      <c r="CG93" s="100">
        <f>IF(AU93="zníž. prenesená",AG93,0)</f>
        <v>0</v>
      </c>
      <c r="CH93" s="100">
        <f>IF(AU93="nulová",AG93,0)</f>
        <v>0</v>
      </c>
      <c r="CI93" s="17">
        <f>IF(AU93="základná",1,IF(AU93="znížená",2,IF(AU93="zákl. prenesená",4,IF(AU93="zníž. prenesená",5,3))))</f>
        <v>1</v>
      </c>
      <c r="CJ93" s="17">
        <f>IF(AT93="stavebná časť",1,IF(8893="investičná časť",2,3))</f>
        <v>1</v>
      </c>
      <c r="CK93" s="17" t="str">
        <f>IF(D93="Vyplň vlastné","","x")</f>
        <v/>
      </c>
    </row>
    <row r="94" spans="1:89" s="1" customFormat="1" ht="20" customHeight="1" x14ac:dyDescent="0.15">
      <c r="B94" s="34"/>
      <c r="C94" s="35"/>
      <c r="D94" s="177" t="s">
        <v>91</v>
      </c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35"/>
      <c r="AD94" s="35"/>
      <c r="AE94" s="35"/>
      <c r="AF94" s="35"/>
      <c r="AG94" s="179">
        <f>AG87*AS94</f>
        <v>0</v>
      </c>
      <c r="AH94" s="180"/>
      <c r="AI94" s="180"/>
      <c r="AJ94" s="180"/>
      <c r="AK94" s="180"/>
      <c r="AL94" s="180"/>
      <c r="AM94" s="180"/>
      <c r="AN94" s="180">
        <f>AG94+AV94</f>
        <v>0</v>
      </c>
      <c r="AO94" s="180"/>
      <c r="AP94" s="180"/>
      <c r="AQ94" s="36"/>
      <c r="AS94" s="104">
        <v>0</v>
      </c>
      <c r="AT94" s="105" t="s">
        <v>89</v>
      </c>
      <c r="AU94" s="105" t="s">
        <v>43</v>
      </c>
      <c r="AV94" s="106">
        <f>ROUND(IF(AU94="nulová",0,IF(OR(AU94="základná",AU94="zákl. prenesená"),AG94*L31,AG94*L32)),2)</f>
        <v>0</v>
      </c>
      <c r="BV94" s="17" t="s">
        <v>92</v>
      </c>
      <c r="BY94" s="100">
        <f>IF(AU94="základná",AV94,0)</f>
        <v>0</v>
      </c>
      <c r="BZ94" s="100">
        <f>IF(AU94="znížená",AV94,0)</f>
        <v>0</v>
      </c>
      <c r="CA94" s="100">
        <f>IF(AU94="zákl. prenesená",AV94,0)</f>
        <v>0</v>
      </c>
      <c r="CB94" s="100">
        <f>IF(AU94="zníž. prenesená",AV94,0)</f>
        <v>0</v>
      </c>
      <c r="CC94" s="100">
        <f>IF(AU94="nulová",AV94,0)</f>
        <v>0</v>
      </c>
      <c r="CD94" s="100">
        <f>IF(AU94="základná",AG94,0)</f>
        <v>0</v>
      </c>
      <c r="CE94" s="100">
        <f>IF(AU94="znížená",AG94,0)</f>
        <v>0</v>
      </c>
      <c r="CF94" s="100">
        <f>IF(AU94="zákl. prenesená",AG94,0)</f>
        <v>0</v>
      </c>
      <c r="CG94" s="100">
        <f>IF(AU94="zníž. prenesená",AG94,0)</f>
        <v>0</v>
      </c>
      <c r="CH94" s="100">
        <f>IF(AU94="nulová",AG94,0)</f>
        <v>0</v>
      </c>
      <c r="CI94" s="17">
        <f>IF(AU94="základná",1,IF(AU94="znížená",2,IF(AU94="zákl. prenesená",4,IF(AU94="zníž. prenesená",5,3))))</f>
        <v>1</v>
      </c>
      <c r="CJ94" s="17">
        <f>IF(AT94="stavebná časť",1,IF(8894="investičná časť",2,3))</f>
        <v>1</v>
      </c>
      <c r="CK94" s="17" t="str">
        <f>IF(D94="Vyplň vlastné","","x")</f>
        <v/>
      </c>
    </row>
    <row r="95" spans="1:89" s="1" customFormat="1" ht="11" customHeight="1" x14ac:dyDescent="0.15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 x14ac:dyDescent="0.15">
      <c r="B96" s="34"/>
      <c r="C96" s="107" t="s">
        <v>93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74">
        <f>ROUND(AG87+AG90,2)</f>
        <v>0</v>
      </c>
      <c r="AH96" s="174"/>
      <c r="AI96" s="174"/>
      <c r="AJ96" s="174"/>
      <c r="AK96" s="174"/>
      <c r="AL96" s="174"/>
      <c r="AM96" s="174"/>
      <c r="AN96" s="174">
        <f>AN87+AN90</f>
        <v>0</v>
      </c>
      <c r="AO96" s="174"/>
      <c r="AP96" s="174"/>
      <c r="AQ96" s="36"/>
    </row>
    <row r="97" spans="2:43" s="1" customFormat="1" ht="7" customHeight="1" x14ac:dyDescent="0.15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93:AB93"/>
    <mergeCell ref="AG93:AM93"/>
    <mergeCell ref="AN93:AP93"/>
    <mergeCell ref="D94:AB94"/>
    <mergeCell ref="AG94:AM94"/>
    <mergeCell ref="AN94:AP94"/>
    <mergeCell ref="AG90:AM90"/>
    <mergeCell ref="AN90:AP90"/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</mergeCells>
  <dataValidations count="2">
    <dataValidation type="list" allowBlank="1" showInputMessage="1" showErrorMessage="1" error="Povolené sú hodnoty základná, znížená, nulová." sqref="AU91:AU95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1235336 - „Tréningová fit...'!C2" display="/" xr:uid="{00000000-0004-0000-0000-000002000000}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82"/>
  <sheetViews>
    <sheetView showGridLines="0" tabSelected="1" topLeftCell="C1" zoomScale="211" workbookViewId="0">
      <pane ySplit="1" topLeftCell="A179" activePane="bottomLeft" state="frozen"/>
      <selection pane="bottomLeft" activeCell="F171" sqref="F171:I171"/>
    </sheetView>
  </sheetViews>
  <sheetFormatPr baseColWidth="10" defaultColWidth="8.75" defaultRowHeight="11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7" width="11.25" customWidth="1"/>
    <col min="8" max="8" width="12.5" customWidth="1"/>
    <col min="9" max="9" width="7" customWidth="1"/>
    <col min="10" max="10" width="5.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25" customWidth="1"/>
    <col min="18" max="18" width="1.75" customWidth="1"/>
    <col min="19" max="19" width="8.25" customWidth="1"/>
    <col min="20" max="20" width="29.75" hidden="1" customWidth="1"/>
    <col min="21" max="21" width="16.25" hidden="1" customWidth="1"/>
    <col min="22" max="22" width="12.25" hidden="1" customWidth="1"/>
    <col min="23" max="23" width="16.25" hidden="1" customWidth="1"/>
    <col min="24" max="24" width="12.25" hidden="1" customWidth="1"/>
    <col min="25" max="25" width="15" hidden="1" customWidth="1"/>
    <col min="26" max="26" width="11" hidden="1" customWidth="1"/>
    <col min="27" max="27" width="15" hidden="1" customWidth="1"/>
    <col min="28" max="28" width="16.25" hidden="1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1:66" ht="21.75" customHeight="1" x14ac:dyDescent="0.15">
      <c r="A1" s="109"/>
      <c r="B1" s="11"/>
      <c r="C1" s="11"/>
      <c r="D1" s="12" t="s">
        <v>1</v>
      </c>
      <c r="E1" s="11"/>
      <c r="F1" s="13" t="s">
        <v>94</v>
      </c>
      <c r="G1" s="13"/>
      <c r="H1" s="218" t="s">
        <v>95</v>
      </c>
      <c r="I1" s="218"/>
      <c r="J1" s="218"/>
      <c r="K1" s="218"/>
      <c r="L1" s="13" t="s">
        <v>96</v>
      </c>
      <c r="M1" s="11"/>
      <c r="N1" s="11"/>
      <c r="O1" s="12" t="s">
        <v>97</v>
      </c>
      <c r="P1" s="11"/>
      <c r="Q1" s="11"/>
      <c r="R1" s="11"/>
      <c r="S1" s="13" t="s">
        <v>98</v>
      </c>
      <c r="T1" s="13"/>
      <c r="U1" s="109"/>
      <c r="V1" s="10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7" customHeight="1" x14ac:dyDescent="0.15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175" t="s">
        <v>8</v>
      </c>
      <c r="T2" s="176"/>
      <c r="U2" s="176"/>
      <c r="V2" s="176"/>
      <c r="W2" s="176"/>
      <c r="X2" s="176"/>
      <c r="Y2" s="176"/>
      <c r="Z2" s="176"/>
      <c r="AA2" s="176"/>
      <c r="AB2" s="176"/>
      <c r="AC2" s="176"/>
      <c r="AT2" s="17" t="s">
        <v>80</v>
      </c>
    </row>
    <row r="3" spans="1:66" ht="7" customHeight="1" x14ac:dyDescent="0.1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78</v>
      </c>
    </row>
    <row r="4" spans="1:66" ht="37" customHeight="1" x14ac:dyDescent="0.15">
      <c r="B4" s="21"/>
      <c r="C4" s="189" t="s">
        <v>99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22"/>
      <c r="T4" s="23" t="s">
        <v>12</v>
      </c>
      <c r="AT4" s="17" t="s">
        <v>6</v>
      </c>
    </row>
    <row r="5" spans="1:66" ht="7" customHeight="1" x14ac:dyDescent="0.15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s="1" customFormat="1" ht="32.75" customHeight="1" x14ac:dyDescent="0.15">
      <c r="B6" s="34"/>
      <c r="C6" s="35"/>
      <c r="D6" s="28" t="s">
        <v>17</v>
      </c>
      <c r="E6" s="35"/>
      <c r="F6" s="211" t="s">
        <v>18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35"/>
      <c r="R6" s="36"/>
    </row>
    <row r="7" spans="1:66" s="1" customFormat="1" ht="14.5" customHeight="1" x14ac:dyDescent="0.15">
      <c r="B7" s="34"/>
      <c r="C7" s="35"/>
      <c r="D7" s="29" t="s">
        <v>19</v>
      </c>
      <c r="E7" s="35"/>
      <c r="F7" s="27" t="s">
        <v>5</v>
      </c>
      <c r="G7" s="35"/>
      <c r="H7" s="35"/>
      <c r="I7" s="35"/>
      <c r="J7" s="35"/>
      <c r="K7" s="35"/>
      <c r="L7" s="35"/>
      <c r="M7" s="29" t="s">
        <v>20</v>
      </c>
      <c r="N7" s="35"/>
      <c r="O7" s="27" t="s">
        <v>5</v>
      </c>
      <c r="P7" s="35"/>
      <c r="Q7" s="35"/>
      <c r="R7" s="36"/>
    </row>
    <row r="8" spans="1:66" s="1" customFormat="1" ht="14.5" customHeight="1" x14ac:dyDescent="0.15">
      <c r="B8" s="34"/>
      <c r="C8" s="35"/>
      <c r="D8" s="29" t="s">
        <v>21</v>
      </c>
      <c r="E8" s="35"/>
      <c r="F8" s="27" t="s">
        <v>22</v>
      </c>
      <c r="G8" s="35"/>
      <c r="H8" s="35"/>
      <c r="I8" s="35"/>
      <c r="J8" s="35"/>
      <c r="K8" s="35"/>
      <c r="L8" s="35"/>
      <c r="M8" s="29" t="s">
        <v>23</v>
      </c>
      <c r="N8" s="35"/>
      <c r="O8" s="259" t="str">
        <f>'Rekapitulácia stavby'!AN8</f>
        <v>25. 9. 2019</v>
      </c>
      <c r="P8" s="242"/>
      <c r="Q8" s="35"/>
      <c r="R8" s="36"/>
    </row>
    <row r="9" spans="1:66" s="1" customFormat="1" ht="11" customHeight="1" x14ac:dyDescent="0.1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5" customHeight="1" x14ac:dyDescent="0.15">
      <c r="B10" s="34"/>
      <c r="C10" s="35"/>
      <c r="D10" s="29" t="s">
        <v>25</v>
      </c>
      <c r="E10" s="35"/>
      <c r="F10" s="35"/>
      <c r="G10" s="35"/>
      <c r="H10" s="35"/>
      <c r="I10" s="35"/>
      <c r="J10" s="35"/>
      <c r="K10" s="35"/>
      <c r="L10" s="35"/>
      <c r="M10" s="29" t="s">
        <v>26</v>
      </c>
      <c r="N10" s="35"/>
      <c r="O10" s="209" t="str">
        <f>IF('Rekapitulácia stavby'!AN10="","",'Rekapitulácia stavby'!AN10)</f>
        <v/>
      </c>
      <c r="P10" s="209"/>
      <c r="Q10" s="35"/>
      <c r="R10" s="36"/>
    </row>
    <row r="11" spans="1:66" s="1" customFormat="1" ht="18" customHeight="1" x14ac:dyDescent="0.15">
      <c r="B11" s="34"/>
      <c r="C11" s="35"/>
      <c r="D11" s="35"/>
      <c r="E11" s="27" t="str">
        <f>IF('Rekapitulácia stavby'!E11="","",'Rekapitulácia stavby'!E11)</f>
        <v xml:space="preserve"> </v>
      </c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209" t="str">
        <f>IF('Rekapitulácia stavby'!AN11="","",'Rekapitulácia stavby'!AN11)</f>
        <v/>
      </c>
      <c r="P11" s="209"/>
      <c r="Q11" s="35"/>
      <c r="R11" s="36"/>
    </row>
    <row r="12" spans="1:66" s="1" customFormat="1" ht="7" customHeight="1" x14ac:dyDescent="0.1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5" customHeight="1" x14ac:dyDescent="0.15">
      <c r="B13" s="34"/>
      <c r="C13" s="35"/>
      <c r="D13" s="29" t="s">
        <v>29</v>
      </c>
      <c r="E13" s="35"/>
      <c r="F13" s="35"/>
      <c r="G13" s="35"/>
      <c r="H13" s="35"/>
      <c r="I13" s="35"/>
      <c r="J13" s="35"/>
      <c r="K13" s="35"/>
      <c r="L13" s="35"/>
      <c r="M13" s="29" t="s">
        <v>26</v>
      </c>
      <c r="N13" s="35"/>
      <c r="O13" s="260" t="str">
        <f>IF('Rekapitulácia stavby'!AN13="","",'Rekapitulácia stavby'!AN13)</f>
        <v>Vyplň údaj</v>
      </c>
      <c r="P13" s="209"/>
      <c r="Q13" s="35"/>
      <c r="R13" s="36"/>
    </row>
    <row r="14" spans="1:66" s="1" customFormat="1" ht="18" customHeight="1" x14ac:dyDescent="0.15">
      <c r="B14" s="34"/>
      <c r="C14" s="35"/>
      <c r="D14" s="35"/>
      <c r="E14" s="260" t="str">
        <f>IF('Rekapitulácia stavby'!E14="","",'Rekapitulácia stavby'!E14)</f>
        <v>Vyplň údaj</v>
      </c>
      <c r="F14" s="261"/>
      <c r="G14" s="261"/>
      <c r="H14" s="261"/>
      <c r="I14" s="261"/>
      <c r="J14" s="261"/>
      <c r="K14" s="261"/>
      <c r="L14" s="261"/>
      <c r="M14" s="29" t="s">
        <v>28</v>
      </c>
      <c r="N14" s="35"/>
      <c r="O14" s="260" t="str">
        <f>IF('Rekapitulácia stavby'!AN14="","",'Rekapitulácia stavby'!AN14)</f>
        <v>Vyplň údaj</v>
      </c>
      <c r="P14" s="209"/>
      <c r="Q14" s="35"/>
      <c r="R14" s="36"/>
    </row>
    <row r="15" spans="1:66" s="1" customFormat="1" ht="7" customHeight="1" x14ac:dyDescent="0.15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5" customHeight="1" x14ac:dyDescent="0.15">
      <c r="B16" s="34"/>
      <c r="C16" s="35"/>
      <c r="D16" s="29" t="s">
        <v>31</v>
      </c>
      <c r="E16" s="35"/>
      <c r="F16" s="35"/>
      <c r="G16" s="35"/>
      <c r="H16" s="35"/>
      <c r="I16" s="35"/>
      <c r="J16" s="35"/>
      <c r="K16" s="35"/>
      <c r="L16" s="35"/>
      <c r="M16" s="29" t="s">
        <v>26</v>
      </c>
      <c r="N16" s="35"/>
      <c r="O16" s="209" t="s">
        <v>5</v>
      </c>
      <c r="P16" s="209"/>
      <c r="Q16" s="35"/>
      <c r="R16" s="36"/>
    </row>
    <row r="17" spans="2:18" s="1" customFormat="1" ht="18" customHeight="1" x14ac:dyDescent="0.15">
      <c r="B17" s="34"/>
      <c r="C17" s="35"/>
      <c r="D17" s="35"/>
      <c r="E17" s="27" t="s">
        <v>32</v>
      </c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209" t="s">
        <v>5</v>
      </c>
      <c r="P17" s="209"/>
      <c r="Q17" s="35"/>
      <c r="R17" s="36"/>
    </row>
    <row r="18" spans="2:18" s="1" customFormat="1" ht="7" customHeight="1" x14ac:dyDescent="0.15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5" customHeight="1" x14ac:dyDescent="0.15">
      <c r="B19" s="34"/>
      <c r="C19" s="35"/>
      <c r="D19" s="29" t="s">
        <v>35</v>
      </c>
      <c r="E19" s="35"/>
      <c r="F19" s="35"/>
      <c r="G19" s="35"/>
      <c r="H19" s="35"/>
      <c r="I19" s="35"/>
      <c r="J19" s="35"/>
      <c r="K19" s="35"/>
      <c r="L19" s="35"/>
      <c r="M19" s="29" t="s">
        <v>26</v>
      </c>
      <c r="N19" s="35"/>
      <c r="O19" s="209" t="s">
        <v>36</v>
      </c>
      <c r="P19" s="209"/>
      <c r="Q19" s="35"/>
      <c r="R19" s="36"/>
    </row>
    <row r="20" spans="2:18" s="1" customFormat="1" ht="18" customHeight="1" x14ac:dyDescent="0.15">
      <c r="B20" s="34"/>
      <c r="C20" s="35"/>
      <c r="D20" s="35"/>
      <c r="E20" s="27" t="s">
        <v>37</v>
      </c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209" t="s">
        <v>5</v>
      </c>
      <c r="P20" s="209"/>
      <c r="Q20" s="35"/>
      <c r="R20" s="36"/>
    </row>
    <row r="21" spans="2:18" s="1" customFormat="1" ht="7" customHeight="1" x14ac:dyDescent="0.15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5" customHeight="1" x14ac:dyDescent="0.15">
      <c r="B22" s="34"/>
      <c r="C22" s="35"/>
      <c r="D22" s="29" t="s">
        <v>38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22.5" customHeight="1" x14ac:dyDescent="0.15">
      <c r="B23" s="34"/>
      <c r="C23" s="35"/>
      <c r="D23" s="35"/>
      <c r="E23" s="214" t="s">
        <v>5</v>
      </c>
      <c r="F23" s="214"/>
      <c r="G23" s="214"/>
      <c r="H23" s="214"/>
      <c r="I23" s="214"/>
      <c r="J23" s="214"/>
      <c r="K23" s="214"/>
      <c r="L23" s="214"/>
      <c r="M23" s="35"/>
      <c r="N23" s="35"/>
      <c r="O23" s="35"/>
      <c r="P23" s="35"/>
      <c r="Q23" s="35"/>
      <c r="R23" s="36"/>
    </row>
    <row r="24" spans="2:18" s="1" customFormat="1" ht="7" customHeight="1" x14ac:dyDescent="0.15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7" customHeight="1" x14ac:dyDescent="0.15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5" customHeight="1" x14ac:dyDescent="0.15">
      <c r="B26" s="34"/>
      <c r="C26" s="35"/>
      <c r="D26" s="110" t="s">
        <v>100</v>
      </c>
      <c r="E26" s="35"/>
      <c r="F26" s="35"/>
      <c r="G26" s="35"/>
      <c r="H26" s="35"/>
      <c r="I26" s="35"/>
      <c r="J26" s="35"/>
      <c r="K26" s="35"/>
      <c r="L26" s="35"/>
      <c r="M26" s="215">
        <f>N87</f>
        <v>0</v>
      </c>
      <c r="N26" s="215"/>
      <c r="O26" s="215"/>
      <c r="P26" s="215"/>
      <c r="Q26" s="35"/>
      <c r="R26" s="36"/>
    </row>
    <row r="27" spans="2:18" s="1" customFormat="1" ht="14.5" customHeight="1" x14ac:dyDescent="0.15">
      <c r="B27" s="34"/>
      <c r="C27" s="35"/>
      <c r="D27" s="33" t="s">
        <v>88</v>
      </c>
      <c r="E27" s="35"/>
      <c r="F27" s="35"/>
      <c r="G27" s="35"/>
      <c r="H27" s="35"/>
      <c r="I27" s="35"/>
      <c r="J27" s="35"/>
      <c r="K27" s="35"/>
      <c r="L27" s="35"/>
      <c r="M27" s="215">
        <f>N97</f>
        <v>0</v>
      </c>
      <c r="N27" s="215"/>
      <c r="O27" s="215"/>
      <c r="P27" s="215"/>
      <c r="Q27" s="35"/>
      <c r="R27" s="36"/>
    </row>
    <row r="28" spans="2:18" s="1" customFormat="1" ht="7" customHeight="1" x14ac:dyDescent="0.15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2:18" s="1" customFormat="1" ht="25.25" customHeight="1" x14ac:dyDescent="0.15">
      <c r="B29" s="34"/>
      <c r="C29" s="35"/>
      <c r="D29" s="111" t="s">
        <v>41</v>
      </c>
      <c r="E29" s="35"/>
      <c r="F29" s="35"/>
      <c r="G29" s="35"/>
      <c r="H29" s="35"/>
      <c r="I29" s="35"/>
      <c r="J29" s="35"/>
      <c r="K29" s="35"/>
      <c r="L29" s="35"/>
      <c r="M29" s="258">
        <f>ROUND(M26+M27,2)</f>
        <v>0</v>
      </c>
      <c r="N29" s="241"/>
      <c r="O29" s="241"/>
      <c r="P29" s="241"/>
      <c r="Q29" s="35"/>
      <c r="R29" s="36"/>
    </row>
    <row r="30" spans="2:18" s="1" customFormat="1" ht="7" customHeight="1" x14ac:dyDescent="0.15">
      <c r="B30" s="34"/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5"/>
      <c r="R30" s="36"/>
    </row>
    <row r="31" spans="2:18" s="1" customFormat="1" ht="14.5" customHeight="1" x14ac:dyDescent="0.15">
      <c r="B31" s="34"/>
      <c r="C31" s="35"/>
      <c r="D31" s="41" t="s">
        <v>42</v>
      </c>
      <c r="E31" s="41" t="s">
        <v>43</v>
      </c>
      <c r="F31" s="42">
        <v>0.2</v>
      </c>
      <c r="G31" s="112" t="s">
        <v>44</v>
      </c>
      <c r="H31" s="255">
        <f>ROUND((((SUM(BE97:BE104)+SUM(BE121:BE175))+SUM(BE177:BE181))),2)</f>
        <v>0</v>
      </c>
      <c r="I31" s="241"/>
      <c r="J31" s="241"/>
      <c r="K31" s="35"/>
      <c r="L31" s="35"/>
      <c r="M31" s="255">
        <f>ROUND(((ROUND((SUM(BE97:BE104)+SUM(BE121:BE175)), 2)*F31)+SUM(BE177:BE181)*F31),2)</f>
        <v>0</v>
      </c>
      <c r="N31" s="241"/>
      <c r="O31" s="241"/>
      <c r="P31" s="241"/>
      <c r="Q31" s="35"/>
      <c r="R31" s="36"/>
    </row>
    <row r="32" spans="2:18" s="1" customFormat="1" ht="14.5" customHeight="1" x14ac:dyDescent="0.15">
      <c r="B32" s="34"/>
      <c r="C32" s="35"/>
      <c r="D32" s="35"/>
      <c r="E32" s="41" t="s">
        <v>45</v>
      </c>
      <c r="F32" s="42">
        <v>0.2</v>
      </c>
      <c r="G32" s="112" t="s">
        <v>44</v>
      </c>
      <c r="H32" s="255">
        <f>ROUND((((SUM(BF97:BF104)+SUM(BF121:BF175))+SUM(BF177:BF181))),2)</f>
        <v>0</v>
      </c>
      <c r="I32" s="241"/>
      <c r="J32" s="241"/>
      <c r="K32" s="35"/>
      <c r="L32" s="35"/>
      <c r="M32" s="255">
        <f>ROUND(((ROUND((SUM(BF97:BF104)+SUM(BF121:BF175)), 2)*F32)+SUM(BF177:BF181)*F32),2)</f>
        <v>0</v>
      </c>
      <c r="N32" s="241"/>
      <c r="O32" s="241"/>
      <c r="P32" s="241"/>
      <c r="Q32" s="35"/>
      <c r="R32" s="36"/>
    </row>
    <row r="33" spans="2:18" s="1" customFormat="1" ht="14.5" hidden="1" customHeight="1" x14ac:dyDescent="0.15">
      <c r="B33" s="34"/>
      <c r="C33" s="35"/>
      <c r="D33" s="35"/>
      <c r="E33" s="41" t="s">
        <v>46</v>
      </c>
      <c r="F33" s="42">
        <v>0.2</v>
      </c>
      <c r="G33" s="112" t="s">
        <v>44</v>
      </c>
      <c r="H33" s="255">
        <f>ROUND((((SUM(BG97:BG104)+SUM(BG121:BG175))+SUM(BG177:BG181))),2)</f>
        <v>0</v>
      </c>
      <c r="I33" s="241"/>
      <c r="J33" s="241"/>
      <c r="K33" s="35"/>
      <c r="L33" s="35"/>
      <c r="M33" s="255">
        <v>0</v>
      </c>
      <c r="N33" s="241"/>
      <c r="O33" s="241"/>
      <c r="P33" s="241"/>
      <c r="Q33" s="35"/>
      <c r="R33" s="36"/>
    </row>
    <row r="34" spans="2:18" s="1" customFormat="1" ht="14.5" hidden="1" customHeight="1" x14ac:dyDescent="0.15">
      <c r="B34" s="34"/>
      <c r="C34" s="35"/>
      <c r="D34" s="35"/>
      <c r="E34" s="41" t="s">
        <v>47</v>
      </c>
      <c r="F34" s="42">
        <v>0.2</v>
      </c>
      <c r="G34" s="112" t="s">
        <v>44</v>
      </c>
      <c r="H34" s="255">
        <f>ROUND((((SUM(BH97:BH104)+SUM(BH121:BH175))+SUM(BH177:BH181))),2)</f>
        <v>0</v>
      </c>
      <c r="I34" s="241"/>
      <c r="J34" s="241"/>
      <c r="K34" s="35"/>
      <c r="L34" s="35"/>
      <c r="M34" s="255">
        <v>0</v>
      </c>
      <c r="N34" s="241"/>
      <c r="O34" s="241"/>
      <c r="P34" s="241"/>
      <c r="Q34" s="35"/>
      <c r="R34" s="36"/>
    </row>
    <row r="35" spans="2:18" s="1" customFormat="1" ht="14.5" hidden="1" customHeight="1" x14ac:dyDescent="0.15">
      <c r="B35" s="34"/>
      <c r="C35" s="35"/>
      <c r="D35" s="35"/>
      <c r="E35" s="41" t="s">
        <v>48</v>
      </c>
      <c r="F35" s="42">
        <v>0</v>
      </c>
      <c r="G35" s="112" t="s">
        <v>44</v>
      </c>
      <c r="H35" s="255">
        <f>ROUND((((SUM(BI97:BI104)+SUM(BI121:BI175))+SUM(BI177:BI181))),2)</f>
        <v>0</v>
      </c>
      <c r="I35" s="241"/>
      <c r="J35" s="241"/>
      <c r="K35" s="35"/>
      <c r="L35" s="35"/>
      <c r="M35" s="255">
        <v>0</v>
      </c>
      <c r="N35" s="241"/>
      <c r="O35" s="241"/>
      <c r="P35" s="241"/>
      <c r="Q35" s="35"/>
      <c r="R35" s="36"/>
    </row>
    <row r="36" spans="2:18" s="1" customFormat="1" ht="7" customHeight="1" x14ac:dyDescent="0.15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</row>
    <row r="37" spans="2:18" s="1" customFormat="1" ht="25.25" customHeight="1" x14ac:dyDescent="0.15">
      <c r="B37" s="34"/>
      <c r="C37" s="108"/>
      <c r="D37" s="113" t="s">
        <v>49</v>
      </c>
      <c r="E37" s="74"/>
      <c r="F37" s="74"/>
      <c r="G37" s="114" t="s">
        <v>50</v>
      </c>
      <c r="H37" s="115" t="s">
        <v>51</v>
      </c>
      <c r="I37" s="74"/>
      <c r="J37" s="74"/>
      <c r="K37" s="74"/>
      <c r="L37" s="256">
        <f>SUM(M29:M35)</f>
        <v>0</v>
      </c>
      <c r="M37" s="256"/>
      <c r="N37" s="256"/>
      <c r="O37" s="256"/>
      <c r="P37" s="257"/>
      <c r="Q37" s="108"/>
      <c r="R37" s="36"/>
    </row>
    <row r="38" spans="2:18" s="1" customFormat="1" ht="14.5" customHeight="1" x14ac:dyDescent="0.15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14.5" customHeight="1" x14ac:dyDescent="0.15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x14ac:dyDescent="0.15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2"/>
    </row>
    <row r="41" spans="2:18" x14ac:dyDescent="0.15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 x14ac:dyDescent="0.15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 x14ac:dyDescent="0.1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 x14ac:dyDescent="0.1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 x14ac:dyDescent="0.1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 x14ac:dyDescent="0.1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 x14ac:dyDescent="0.1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 x14ac:dyDescent="0.1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 x14ac:dyDescent="0.15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3" x14ac:dyDescent="0.15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15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 x14ac:dyDescent="0.15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 x14ac:dyDescent="0.15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 x14ac:dyDescent="0.15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 x14ac:dyDescent="0.15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 x14ac:dyDescent="0.15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 x14ac:dyDescent="0.15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 x14ac:dyDescent="0.15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 ht="13" x14ac:dyDescent="0.15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 x14ac:dyDescent="0.15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3" x14ac:dyDescent="0.15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15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 x14ac:dyDescent="0.15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 x14ac:dyDescent="0.15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18" x14ac:dyDescent="0.15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18" x14ac:dyDescent="0.15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18" x14ac:dyDescent="0.15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18" x14ac:dyDescent="0.15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18" x14ac:dyDescent="0.15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18" s="1" customFormat="1" ht="13" x14ac:dyDescent="0.15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5" customHeight="1" x14ac:dyDescent="0.15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7" customHeight="1" x14ac:dyDescent="0.15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7" customHeight="1" x14ac:dyDescent="0.15">
      <c r="B76" s="34"/>
      <c r="C76" s="189" t="s">
        <v>101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36"/>
    </row>
    <row r="77" spans="2:18" s="1" customFormat="1" ht="7" customHeight="1" x14ac:dyDescent="0.15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7" customHeight="1" x14ac:dyDescent="0.15">
      <c r="B78" s="34"/>
      <c r="C78" s="68" t="s">
        <v>17</v>
      </c>
      <c r="D78" s="35"/>
      <c r="E78" s="35"/>
      <c r="F78" s="191" t="str">
        <f>F6</f>
        <v>„Tréningová fitnes plocha “</v>
      </c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35"/>
      <c r="R78" s="36"/>
    </row>
    <row r="79" spans="2:18" s="1" customFormat="1" ht="7" customHeight="1" x14ac:dyDescent="0.15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</row>
    <row r="80" spans="2:18" s="1" customFormat="1" ht="18" customHeight="1" x14ac:dyDescent="0.15">
      <c r="B80" s="34"/>
      <c r="C80" s="29" t="s">
        <v>21</v>
      </c>
      <c r="D80" s="35"/>
      <c r="E80" s="35"/>
      <c r="F80" s="27" t="str">
        <f>F8</f>
        <v>Streda nad Bodrogom</v>
      </c>
      <c r="G80" s="35"/>
      <c r="H80" s="35"/>
      <c r="I80" s="35"/>
      <c r="J80" s="35"/>
      <c r="K80" s="29" t="s">
        <v>23</v>
      </c>
      <c r="L80" s="35"/>
      <c r="M80" s="242" t="str">
        <f>IF(O8="","",O8)</f>
        <v>25. 9. 2019</v>
      </c>
      <c r="N80" s="242"/>
      <c r="O80" s="242"/>
      <c r="P80" s="242"/>
      <c r="Q80" s="35"/>
      <c r="R80" s="36"/>
    </row>
    <row r="81" spans="2:47" s="1" customFormat="1" ht="7" customHeight="1" x14ac:dyDescent="0.15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2" x14ac:dyDescent="0.15">
      <c r="B82" s="34"/>
      <c r="C82" s="29" t="s">
        <v>25</v>
      </c>
      <c r="D82" s="35"/>
      <c r="E82" s="35"/>
      <c r="F82" s="27" t="str">
        <f>E11</f>
        <v xml:space="preserve"> </v>
      </c>
      <c r="G82" s="35"/>
      <c r="H82" s="35"/>
      <c r="I82" s="35"/>
      <c r="J82" s="35"/>
      <c r="K82" s="29" t="s">
        <v>31</v>
      </c>
      <c r="L82" s="35"/>
      <c r="M82" s="209" t="str">
        <f>E17</f>
        <v>Ing. Arch. Oliver Špigúth</v>
      </c>
      <c r="N82" s="209"/>
      <c r="O82" s="209"/>
      <c r="P82" s="209"/>
      <c r="Q82" s="209"/>
      <c r="R82" s="36"/>
    </row>
    <row r="83" spans="2:47" s="1" customFormat="1" ht="14.5" customHeight="1" x14ac:dyDescent="0.15">
      <c r="B83" s="34"/>
      <c r="C83" s="29" t="s">
        <v>29</v>
      </c>
      <c r="D83" s="35"/>
      <c r="E83" s="35"/>
      <c r="F83" s="27" t="str">
        <f>IF(E14="","",E14)</f>
        <v>Vyplň údaj</v>
      </c>
      <c r="G83" s="35"/>
      <c r="H83" s="35"/>
      <c r="I83" s="35"/>
      <c r="J83" s="35"/>
      <c r="K83" s="29" t="s">
        <v>35</v>
      </c>
      <c r="L83" s="35"/>
      <c r="M83" s="209" t="str">
        <f>E20</f>
        <v>ARCH TRADE, s.r.o.</v>
      </c>
      <c r="N83" s="209"/>
      <c r="O83" s="209"/>
      <c r="P83" s="209"/>
      <c r="Q83" s="209"/>
      <c r="R83" s="36"/>
    </row>
    <row r="84" spans="2:47" s="1" customFormat="1" ht="10.25" customHeight="1" x14ac:dyDescent="0.15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</row>
    <row r="85" spans="2:47" s="1" customFormat="1" ht="29.25" customHeight="1" x14ac:dyDescent="0.15">
      <c r="B85" s="34"/>
      <c r="C85" s="253" t="s">
        <v>102</v>
      </c>
      <c r="D85" s="254"/>
      <c r="E85" s="254"/>
      <c r="F85" s="254"/>
      <c r="G85" s="254"/>
      <c r="H85" s="108"/>
      <c r="I85" s="108"/>
      <c r="J85" s="108"/>
      <c r="K85" s="108"/>
      <c r="L85" s="108"/>
      <c r="M85" s="108"/>
      <c r="N85" s="253" t="s">
        <v>103</v>
      </c>
      <c r="O85" s="254"/>
      <c r="P85" s="254"/>
      <c r="Q85" s="254"/>
      <c r="R85" s="36"/>
    </row>
    <row r="86" spans="2:47" s="1" customFormat="1" ht="10.25" customHeight="1" x14ac:dyDescent="0.15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 x14ac:dyDescent="0.15">
      <c r="B87" s="34"/>
      <c r="C87" s="116" t="s">
        <v>104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173">
        <f>N121</f>
        <v>0</v>
      </c>
      <c r="O87" s="251"/>
      <c r="P87" s="251"/>
      <c r="Q87" s="251"/>
      <c r="R87" s="36"/>
      <c r="AU87" s="17" t="s">
        <v>105</v>
      </c>
    </row>
    <row r="88" spans="2:47" s="6" customFormat="1" ht="25" customHeight="1" x14ac:dyDescent="0.15">
      <c r="B88" s="117"/>
      <c r="C88" s="118"/>
      <c r="D88" s="119" t="s">
        <v>106</v>
      </c>
      <c r="E88" s="118"/>
      <c r="F88" s="118"/>
      <c r="G88" s="118"/>
      <c r="H88" s="118"/>
      <c r="I88" s="118"/>
      <c r="J88" s="118"/>
      <c r="K88" s="118"/>
      <c r="L88" s="118"/>
      <c r="M88" s="118"/>
      <c r="N88" s="249">
        <f>N122</f>
        <v>0</v>
      </c>
      <c r="O88" s="250"/>
      <c r="P88" s="250"/>
      <c r="Q88" s="250"/>
      <c r="R88" s="120"/>
    </row>
    <row r="89" spans="2:47" s="7" customFormat="1" ht="20" customHeight="1" x14ac:dyDescent="0.15">
      <c r="B89" s="121"/>
      <c r="C89" s="122"/>
      <c r="D89" s="96" t="s">
        <v>107</v>
      </c>
      <c r="E89" s="122"/>
      <c r="F89" s="122"/>
      <c r="G89" s="122"/>
      <c r="H89" s="122"/>
      <c r="I89" s="122"/>
      <c r="J89" s="122"/>
      <c r="K89" s="122"/>
      <c r="L89" s="122"/>
      <c r="M89" s="122"/>
      <c r="N89" s="180">
        <f>N123</f>
        <v>0</v>
      </c>
      <c r="O89" s="248"/>
      <c r="P89" s="248"/>
      <c r="Q89" s="248"/>
      <c r="R89" s="123"/>
    </row>
    <row r="90" spans="2:47" s="7" customFormat="1" ht="20" customHeight="1" x14ac:dyDescent="0.15">
      <c r="B90" s="121"/>
      <c r="C90" s="122"/>
      <c r="D90" s="96" t="s">
        <v>108</v>
      </c>
      <c r="E90" s="122"/>
      <c r="F90" s="122"/>
      <c r="G90" s="122"/>
      <c r="H90" s="122"/>
      <c r="I90" s="122"/>
      <c r="J90" s="122"/>
      <c r="K90" s="122"/>
      <c r="L90" s="122"/>
      <c r="M90" s="122"/>
      <c r="N90" s="180">
        <f>N128</f>
        <v>0</v>
      </c>
      <c r="O90" s="248"/>
      <c r="P90" s="248"/>
      <c r="Q90" s="248"/>
      <c r="R90" s="123"/>
    </row>
    <row r="91" spans="2:47" s="7" customFormat="1" ht="20" customHeight="1" x14ac:dyDescent="0.15">
      <c r="B91" s="121"/>
      <c r="C91" s="122"/>
      <c r="D91" s="96" t="s">
        <v>109</v>
      </c>
      <c r="E91" s="122"/>
      <c r="F91" s="122"/>
      <c r="G91" s="122"/>
      <c r="H91" s="122"/>
      <c r="I91" s="122"/>
      <c r="J91" s="122"/>
      <c r="K91" s="122"/>
      <c r="L91" s="122"/>
      <c r="M91" s="122"/>
      <c r="N91" s="180">
        <f>N132</f>
        <v>0</v>
      </c>
      <c r="O91" s="248"/>
      <c r="P91" s="248"/>
      <c r="Q91" s="248"/>
      <c r="R91" s="123"/>
    </row>
    <row r="92" spans="2:47" s="7" customFormat="1" ht="20" customHeight="1" x14ac:dyDescent="0.15">
      <c r="B92" s="121"/>
      <c r="C92" s="122"/>
      <c r="D92" s="96" t="s">
        <v>110</v>
      </c>
      <c r="E92" s="122"/>
      <c r="F92" s="122"/>
      <c r="G92" s="122"/>
      <c r="H92" s="122"/>
      <c r="I92" s="122"/>
      <c r="J92" s="122"/>
      <c r="K92" s="122"/>
      <c r="L92" s="122"/>
      <c r="M92" s="122"/>
      <c r="N92" s="180">
        <f>N135</f>
        <v>0</v>
      </c>
      <c r="O92" s="248"/>
      <c r="P92" s="248"/>
      <c r="Q92" s="248"/>
      <c r="R92" s="123"/>
    </row>
    <row r="93" spans="2:47" s="6" customFormat="1" ht="25" customHeight="1" x14ac:dyDescent="0.15">
      <c r="B93" s="117"/>
      <c r="C93" s="118"/>
      <c r="D93" s="119" t="s">
        <v>111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49">
        <f>N172</f>
        <v>0</v>
      </c>
      <c r="O93" s="250"/>
      <c r="P93" s="250"/>
      <c r="Q93" s="250"/>
      <c r="R93" s="120"/>
    </row>
    <row r="94" spans="2:47" s="7" customFormat="1" ht="20" customHeight="1" x14ac:dyDescent="0.15">
      <c r="B94" s="121"/>
      <c r="C94" s="122"/>
      <c r="D94" s="96" t="s">
        <v>112</v>
      </c>
      <c r="E94" s="122"/>
      <c r="F94" s="122"/>
      <c r="G94" s="122"/>
      <c r="H94" s="122"/>
      <c r="I94" s="122"/>
      <c r="J94" s="122"/>
      <c r="K94" s="122"/>
      <c r="L94" s="122"/>
      <c r="M94" s="122"/>
      <c r="N94" s="180">
        <f>N173</f>
        <v>0</v>
      </c>
      <c r="O94" s="248"/>
      <c r="P94" s="248"/>
      <c r="Q94" s="248"/>
      <c r="R94" s="123"/>
    </row>
    <row r="95" spans="2:47" s="6" customFormat="1" ht="21.75" customHeight="1" x14ac:dyDescent="0.2">
      <c r="B95" s="117"/>
      <c r="C95" s="118"/>
      <c r="D95" s="119" t="s">
        <v>113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24">
        <f>N176</f>
        <v>0</v>
      </c>
      <c r="O95" s="250"/>
      <c r="P95" s="250"/>
      <c r="Q95" s="250"/>
      <c r="R95" s="120"/>
    </row>
    <row r="96" spans="2:47" s="1" customFormat="1" ht="21.75" customHeight="1" x14ac:dyDescent="0.15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65" s="1" customFormat="1" ht="29.25" customHeight="1" x14ac:dyDescent="0.15">
      <c r="B97" s="34"/>
      <c r="C97" s="116" t="s">
        <v>114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1">
        <f>ROUND(N98+N99+N100+N101+N102+N103,2)</f>
        <v>0</v>
      </c>
      <c r="O97" s="252"/>
      <c r="P97" s="252"/>
      <c r="Q97" s="252"/>
      <c r="R97" s="36"/>
      <c r="T97" s="124"/>
      <c r="U97" s="125" t="s">
        <v>42</v>
      </c>
    </row>
    <row r="98" spans="2:65" s="1" customFormat="1" ht="18" customHeight="1" x14ac:dyDescent="0.15">
      <c r="B98" s="126"/>
      <c r="C98" s="127"/>
      <c r="D98" s="177" t="s">
        <v>115</v>
      </c>
      <c r="E98" s="246"/>
      <c r="F98" s="246"/>
      <c r="G98" s="246"/>
      <c r="H98" s="246"/>
      <c r="I98" s="127"/>
      <c r="J98" s="127"/>
      <c r="K98" s="127"/>
      <c r="L98" s="127"/>
      <c r="M98" s="127"/>
      <c r="N98" s="179">
        <f>ROUND(N87*T98,2)</f>
        <v>0</v>
      </c>
      <c r="O98" s="247"/>
      <c r="P98" s="247"/>
      <c r="Q98" s="247"/>
      <c r="R98" s="129"/>
      <c r="S98" s="127"/>
      <c r="T98" s="130"/>
      <c r="U98" s="131" t="s">
        <v>45</v>
      </c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3" t="s">
        <v>116</v>
      </c>
      <c r="AZ98" s="132"/>
      <c r="BA98" s="132"/>
      <c r="BB98" s="132"/>
      <c r="BC98" s="132"/>
      <c r="BD98" s="132"/>
      <c r="BE98" s="134">
        <f t="shared" ref="BE98:BE103" si="0">IF(U98="základná",N98,0)</f>
        <v>0</v>
      </c>
      <c r="BF98" s="134">
        <f t="shared" ref="BF98:BF103" si="1">IF(U98="znížená",N98,0)</f>
        <v>0</v>
      </c>
      <c r="BG98" s="134">
        <f t="shared" ref="BG98:BG103" si="2">IF(U98="zákl. prenesená",N98,0)</f>
        <v>0</v>
      </c>
      <c r="BH98" s="134">
        <f t="shared" ref="BH98:BH103" si="3">IF(U98="zníž. prenesená",N98,0)</f>
        <v>0</v>
      </c>
      <c r="BI98" s="134">
        <f t="shared" ref="BI98:BI103" si="4">IF(U98="nulová",N98,0)</f>
        <v>0</v>
      </c>
      <c r="BJ98" s="133" t="s">
        <v>117</v>
      </c>
      <c r="BK98" s="132"/>
      <c r="BL98" s="132"/>
      <c r="BM98" s="132"/>
    </row>
    <row r="99" spans="2:65" s="1" customFormat="1" ht="18" customHeight="1" x14ac:dyDescent="0.15">
      <c r="B99" s="126"/>
      <c r="C99" s="127"/>
      <c r="D99" s="177" t="s">
        <v>118</v>
      </c>
      <c r="E99" s="246"/>
      <c r="F99" s="246"/>
      <c r="G99" s="246"/>
      <c r="H99" s="246"/>
      <c r="I99" s="127"/>
      <c r="J99" s="127"/>
      <c r="K99" s="127"/>
      <c r="L99" s="127"/>
      <c r="M99" s="127"/>
      <c r="N99" s="179">
        <f>ROUND(N87*T99,2)</f>
        <v>0</v>
      </c>
      <c r="O99" s="247"/>
      <c r="P99" s="247"/>
      <c r="Q99" s="247"/>
      <c r="R99" s="129"/>
      <c r="S99" s="127"/>
      <c r="T99" s="130"/>
      <c r="U99" s="131" t="s">
        <v>45</v>
      </c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3" t="s">
        <v>116</v>
      </c>
      <c r="AZ99" s="132"/>
      <c r="BA99" s="132"/>
      <c r="BB99" s="132"/>
      <c r="BC99" s="132"/>
      <c r="BD99" s="132"/>
      <c r="BE99" s="134">
        <f t="shared" si="0"/>
        <v>0</v>
      </c>
      <c r="BF99" s="134">
        <f t="shared" si="1"/>
        <v>0</v>
      </c>
      <c r="BG99" s="134">
        <f t="shared" si="2"/>
        <v>0</v>
      </c>
      <c r="BH99" s="134">
        <f t="shared" si="3"/>
        <v>0</v>
      </c>
      <c r="BI99" s="134">
        <f t="shared" si="4"/>
        <v>0</v>
      </c>
      <c r="BJ99" s="133" t="s">
        <v>117</v>
      </c>
      <c r="BK99" s="132"/>
      <c r="BL99" s="132"/>
      <c r="BM99" s="132"/>
    </row>
    <row r="100" spans="2:65" s="1" customFormat="1" ht="18" customHeight="1" x14ac:dyDescent="0.15">
      <c r="B100" s="126"/>
      <c r="C100" s="127"/>
      <c r="D100" s="177" t="s">
        <v>119</v>
      </c>
      <c r="E100" s="246"/>
      <c r="F100" s="246"/>
      <c r="G100" s="246"/>
      <c r="H100" s="246"/>
      <c r="I100" s="127"/>
      <c r="J100" s="127"/>
      <c r="K100" s="127"/>
      <c r="L100" s="127"/>
      <c r="M100" s="127"/>
      <c r="N100" s="179">
        <f>ROUND(N87*T100,2)</f>
        <v>0</v>
      </c>
      <c r="O100" s="247"/>
      <c r="P100" s="247"/>
      <c r="Q100" s="247"/>
      <c r="R100" s="129"/>
      <c r="S100" s="127"/>
      <c r="T100" s="130"/>
      <c r="U100" s="131" t="s">
        <v>45</v>
      </c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3" t="s">
        <v>116</v>
      </c>
      <c r="AZ100" s="132"/>
      <c r="BA100" s="132"/>
      <c r="BB100" s="132"/>
      <c r="BC100" s="132"/>
      <c r="BD100" s="132"/>
      <c r="BE100" s="134">
        <f t="shared" si="0"/>
        <v>0</v>
      </c>
      <c r="BF100" s="134">
        <f t="shared" si="1"/>
        <v>0</v>
      </c>
      <c r="BG100" s="134">
        <f t="shared" si="2"/>
        <v>0</v>
      </c>
      <c r="BH100" s="134">
        <f t="shared" si="3"/>
        <v>0</v>
      </c>
      <c r="BI100" s="134">
        <f t="shared" si="4"/>
        <v>0</v>
      </c>
      <c r="BJ100" s="133" t="s">
        <v>117</v>
      </c>
      <c r="BK100" s="132"/>
      <c r="BL100" s="132"/>
      <c r="BM100" s="132"/>
    </row>
    <row r="101" spans="2:65" s="1" customFormat="1" ht="18" customHeight="1" x14ac:dyDescent="0.15">
      <c r="B101" s="126"/>
      <c r="C101" s="127"/>
      <c r="D101" s="177" t="s">
        <v>120</v>
      </c>
      <c r="E101" s="246"/>
      <c r="F101" s="246"/>
      <c r="G101" s="246"/>
      <c r="H101" s="246"/>
      <c r="I101" s="127"/>
      <c r="J101" s="127"/>
      <c r="K101" s="127"/>
      <c r="L101" s="127"/>
      <c r="M101" s="127"/>
      <c r="N101" s="179">
        <f>ROUND(N87*T101,2)</f>
        <v>0</v>
      </c>
      <c r="O101" s="247"/>
      <c r="P101" s="247"/>
      <c r="Q101" s="247"/>
      <c r="R101" s="129"/>
      <c r="S101" s="127"/>
      <c r="T101" s="130"/>
      <c r="U101" s="131" t="s">
        <v>45</v>
      </c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3" t="s">
        <v>116</v>
      </c>
      <c r="AZ101" s="132"/>
      <c r="BA101" s="132"/>
      <c r="BB101" s="132"/>
      <c r="BC101" s="132"/>
      <c r="BD101" s="132"/>
      <c r="BE101" s="134">
        <f t="shared" si="0"/>
        <v>0</v>
      </c>
      <c r="BF101" s="134">
        <f t="shared" si="1"/>
        <v>0</v>
      </c>
      <c r="BG101" s="134">
        <f t="shared" si="2"/>
        <v>0</v>
      </c>
      <c r="BH101" s="134">
        <f t="shared" si="3"/>
        <v>0</v>
      </c>
      <c r="BI101" s="134">
        <f t="shared" si="4"/>
        <v>0</v>
      </c>
      <c r="BJ101" s="133" t="s">
        <v>117</v>
      </c>
      <c r="BK101" s="132"/>
      <c r="BL101" s="132"/>
      <c r="BM101" s="132"/>
    </row>
    <row r="102" spans="2:65" s="1" customFormat="1" ht="18" customHeight="1" x14ac:dyDescent="0.15">
      <c r="B102" s="126"/>
      <c r="C102" s="127"/>
      <c r="D102" s="177" t="s">
        <v>121</v>
      </c>
      <c r="E102" s="246"/>
      <c r="F102" s="246"/>
      <c r="G102" s="246"/>
      <c r="H102" s="246"/>
      <c r="I102" s="127"/>
      <c r="J102" s="127"/>
      <c r="K102" s="127"/>
      <c r="L102" s="127"/>
      <c r="M102" s="127"/>
      <c r="N102" s="179">
        <f>ROUND(N87*T102,2)</f>
        <v>0</v>
      </c>
      <c r="O102" s="247"/>
      <c r="P102" s="247"/>
      <c r="Q102" s="247"/>
      <c r="R102" s="129"/>
      <c r="S102" s="127"/>
      <c r="T102" s="130"/>
      <c r="U102" s="131" t="s">
        <v>45</v>
      </c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3" t="s">
        <v>116</v>
      </c>
      <c r="AZ102" s="132"/>
      <c r="BA102" s="132"/>
      <c r="BB102" s="132"/>
      <c r="BC102" s="132"/>
      <c r="BD102" s="132"/>
      <c r="BE102" s="134">
        <f t="shared" si="0"/>
        <v>0</v>
      </c>
      <c r="BF102" s="134">
        <f t="shared" si="1"/>
        <v>0</v>
      </c>
      <c r="BG102" s="134">
        <f t="shared" si="2"/>
        <v>0</v>
      </c>
      <c r="BH102" s="134">
        <f t="shared" si="3"/>
        <v>0</v>
      </c>
      <c r="BI102" s="134">
        <f t="shared" si="4"/>
        <v>0</v>
      </c>
      <c r="BJ102" s="133" t="s">
        <v>117</v>
      </c>
      <c r="BK102" s="132"/>
      <c r="BL102" s="132"/>
      <c r="BM102" s="132"/>
    </row>
    <row r="103" spans="2:65" s="1" customFormat="1" ht="18" customHeight="1" x14ac:dyDescent="0.15">
      <c r="B103" s="126"/>
      <c r="C103" s="127"/>
      <c r="D103" s="128" t="s">
        <v>122</v>
      </c>
      <c r="E103" s="127"/>
      <c r="F103" s="127"/>
      <c r="G103" s="127"/>
      <c r="H103" s="127"/>
      <c r="I103" s="127"/>
      <c r="J103" s="127"/>
      <c r="K103" s="127"/>
      <c r="L103" s="127"/>
      <c r="M103" s="127"/>
      <c r="N103" s="179">
        <f>ROUND(N87*T103,2)</f>
        <v>0</v>
      </c>
      <c r="O103" s="247"/>
      <c r="P103" s="247"/>
      <c r="Q103" s="247"/>
      <c r="R103" s="129"/>
      <c r="S103" s="127"/>
      <c r="T103" s="135"/>
      <c r="U103" s="136" t="s">
        <v>45</v>
      </c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3" t="s">
        <v>123</v>
      </c>
      <c r="AZ103" s="132"/>
      <c r="BA103" s="132"/>
      <c r="BB103" s="132"/>
      <c r="BC103" s="132"/>
      <c r="BD103" s="132"/>
      <c r="BE103" s="134">
        <f t="shared" si="0"/>
        <v>0</v>
      </c>
      <c r="BF103" s="134">
        <f t="shared" si="1"/>
        <v>0</v>
      </c>
      <c r="BG103" s="134">
        <f t="shared" si="2"/>
        <v>0</v>
      </c>
      <c r="BH103" s="134">
        <f t="shared" si="3"/>
        <v>0</v>
      </c>
      <c r="BI103" s="134">
        <f t="shared" si="4"/>
        <v>0</v>
      </c>
      <c r="BJ103" s="133" t="s">
        <v>117</v>
      </c>
      <c r="BK103" s="132"/>
      <c r="BL103" s="132"/>
      <c r="BM103" s="132"/>
    </row>
    <row r="104" spans="2:65" s="1" customFormat="1" x14ac:dyDescent="0.15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 x14ac:dyDescent="0.15">
      <c r="B105" s="34"/>
      <c r="C105" s="107" t="s">
        <v>93</v>
      </c>
      <c r="D105" s="108"/>
      <c r="E105" s="108"/>
      <c r="F105" s="108"/>
      <c r="G105" s="108"/>
      <c r="H105" s="108"/>
      <c r="I105" s="108"/>
      <c r="J105" s="108"/>
      <c r="K105" s="108"/>
      <c r="L105" s="174">
        <f>ROUND(SUM(N87+N97),2)</f>
        <v>0</v>
      </c>
      <c r="M105" s="174"/>
      <c r="N105" s="174"/>
      <c r="O105" s="174"/>
      <c r="P105" s="174"/>
      <c r="Q105" s="174"/>
      <c r="R105" s="36"/>
    </row>
    <row r="106" spans="2:65" s="1" customFormat="1" ht="7" customHeight="1" x14ac:dyDescent="0.15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65" s="1" customFormat="1" ht="7" customHeight="1" x14ac:dyDescent="0.15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7" customHeight="1" x14ac:dyDescent="0.15">
      <c r="B111" s="34"/>
      <c r="C111" s="189" t="s">
        <v>124</v>
      </c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36"/>
    </row>
    <row r="112" spans="2:65" s="1" customFormat="1" ht="7" customHeight="1" x14ac:dyDescent="0.15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7" customHeight="1" x14ac:dyDescent="0.15">
      <c r="B113" s="34"/>
      <c r="C113" s="68" t="s">
        <v>17</v>
      </c>
      <c r="D113" s="35"/>
      <c r="E113" s="35"/>
      <c r="F113" s="191" t="str">
        <f>F6</f>
        <v>„Tréningová fitnes plocha “</v>
      </c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35"/>
      <c r="R113" s="36"/>
    </row>
    <row r="114" spans="2:65" s="1" customFormat="1" ht="7" customHeight="1" x14ac:dyDescent="0.15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8" customHeight="1" x14ac:dyDescent="0.15">
      <c r="B115" s="34"/>
      <c r="C115" s="29" t="s">
        <v>21</v>
      </c>
      <c r="D115" s="35"/>
      <c r="E115" s="35"/>
      <c r="F115" s="27" t="str">
        <f>F8</f>
        <v>Streda nad Bodrogom</v>
      </c>
      <c r="G115" s="35"/>
      <c r="H115" s="35"/>
      <c r="I115" s="35"/>
      <c r="J115" s="35"/>
      <c r="K115" s="29" t="s">
        <v>23</v>
      </c>
      <c r="L115" s="35"/>
      <c r="M115" s="242" t="str">
        <f>IF(O8="","",O8)</f>
        <v>25. 9. 2019</v>
      </c>
      <c r="N115" s="242"/>
      <c r="O115" s="242"/>
      <c r="P115" s="242"/>
      <c r="Q115" s="35"/>
      <c r="R115" s="36"/>
    </row>
    <row r="116" spans="2:65" s="1" customFormat="1" ht="7" customHeight="1" x14ac:dyDescent="0.15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2" x14ac:dyDescent="0.15">
      <c r="B117" s="34"/>
      <c r="C117" s="29" t="s">
        <v>25</v>
      </c>
      <c r="D117" s="35"/>
      <c r="E117" s="35"/>
      <c r="F117" s="27" t="str">
        <f>E11</f>
        <v xml:space="preserve"> </v>
      </c>
      <c r="G117" s="35"/>
      <c r="H117" s="35"/>
      <c r="I117" s="35"/>
      <c r="J117" s="35"/>
      <c r="K117" s="29" t="s">
        <v>31</v>
      </c>
      <c r="L117" s="35"/>
      <c r="M117" s="209" t="str">
        <f>E17</f>
        <v>Ing. Arch. Oliver Špigúth</v>
      </c>
      <c r="N117" s="209"/>
      <c r="O117" s="209"/>
      <c r="P117" s="209"/>
      <c r="Q117" s="209"/>
      <c r="R117" s="36"/>
    </row>
    <row r="118" spans="2:65" s="1" customFormat="1" ht="14.5" customHeight="1" x14ac:dyDescent="0.15">
      <c r="B118" s="34"/>
      <c r="C118" s="29" t="s">
        <v>29</v>
      </c>
      <c r="D118" s="35"/>
      <c r="E118" s="35"/>
      <c r="F118" s="27" t="str">
        <f>IF(E14="","",E14)</f>
        <v>Vyplň údaj</v>
      </c>
      <c r="G118" s="35"/>
      <c r="H118" s="35"/>
      <c r="I118" s="35"/>
      <c r="J118" s="35"/>
      <c r="K118" s="29" t="s">
        <v>35</v>
      </c>
      <c r="L118" s="35"/>
      <c r="M118" s="209" t="str">
        <f>E20</f>
        <v>ARCH TRADE, s.r.o.</v>
      </c>
      <c r="N118" s="209"/>
      <c r="O118" s="209"/>
      <c r="P118" s="209"/>
      <c r="Q118" s="209"/>
      <c r="R118" s="36"/>
    </row>
    <row r="119" spans="2:65" s="1" customFormat="1" ht="10.25" customHeight="1" x14ac:dyDescent="0.15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8" customFormat="1" ht="29.25" customHeight="1" x14ac:dyDescent="0.15">
      <c r="B120" s="137"/>
      <c r="C120" s="138" t="s">
        <v>125</v>
      </c>
      <c r="D120" s="139" t="s">
        <v>126</v>
      </c>
      <c r="E120" s="139" t="s">
        <v>60</v>
      </c>
      <c r="F120" s="243" t="s">
        <v>127</v>
      </c>
      <c r="G120" s="243"/>
      <c r="H120" s="243"/>
      <c r="I120" s="243"/>
      <c r="J120" s="139" t="s">
        <v>128</v>
      </c>
      <c r="K120" s="139" t="s">
        <v>129</v>
      </c>
      <c r="L120" s="244" t="s">
        <v>130</v>
      </c>
      <c r="M120" s="244"/>
      <c r="N120" s="243" t="s">
        <v>103</v>
      </c>
      <c r="O120" s="243"/>
      <c r="P120" s="243"/>
      <c r="Q120" s="245"/>
      <c r="R120" s="140"/>
      <c r="T120" s="75" t="s">
        <v>131</v>
      </c>
      <c r="U120" s="76" t="s">
        <v>42</v>
      </c>
      <c r="V120" s="76" t="s">
        <v>132</v>
      </c>
      <c r="W120" s="76" t="s">
        <v>133</v>
      </c>
      <c r="X120" s="76" t="s">
        <v>134</v>
      </c>
      <c r="Y120" s="76" t="s">
        <v>135</v>
      </c>
      <c r="Z120" s="76" t="s">
        <v>136</v>
      </c>
      <c r="AA120" s="77" t="s">
        <v>137</v>
      </c>
    </row>
    <row r="121" spans="2:65" s="1" customFormat="1" ht="29.25" customHeight="1" x14ac:dyDescent="0.2">
      <c r="B121" s="34"/>
      <c r="C121" s="79" t="s">
        <v>100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222">
        <f>BK121</f>
        <v>0</v>
      </c>
      <c r="O121" s="223"/>
      <c r="P121" s="223"/>
      <c r="Q121" s="223"/>
      <c r="R121" s="36"/>
      <c r="T121" s="78"/>
      <c r="U121" s="50"/>
      <c r="V121" s="50"/>
      <c r="W121" s="141">
        <f>W122+W172+W176</f>
        <v>0</v>
      </c>
      <c r="X121" s="50"/>
      <c r="Y121" s="141">
        <f>Y122+Y172+Y176</f>
        <v>50.883267099999998</v>
      </c>
      <c r="Z121" s="50"/>
      <c r="AA121" s="142">
        <f>AA122+AA172+AA176</f>
        <v>0</v>
      </c>
      <c r="AT121" s="17" t="s">
        <v>77</v>
      </c>
      <c r="AU121" s="17" t="s">
        <v>105</v>
      </c>
      <c r="BK121" s="143">
        <f>BK122+BK172+BK176</f>
        <v>0</v>
      </c>
    </row>
    <row r="122" spans="2:65" s="9" customFormat="1" ht="37.25" customHeight="1" x14ac:dyDescent="0.2">
      <c r="B122" s="144"/>
      <c r="C122" s="145"/>
      <c r="D122" s="146" t="s">
        <v>106</v>
      </c>
      <c r="E122" s="146"/>
      <c r="F122" s="146"/>
      <c r="G122" s="146"/>
      <c r="H122" s="146"/>
      <c r="I122" s="146"/>
      <c r="J122" s="146"/>
      <c r="K122" s="146"/>
      <c r="L122" s="146"/>
      <c r="M122" s="146"/>
      <c r="N122" s="224">
        <f>BK122</f>
        <v>0</v>
      </c>
      <c r="O122" s="225"/>
      <c r="P122" s="225"/>
      <c r="Q122" s="225"/>
      <c r="R122" s="147"/>
      <c r="T122" s="148"/>
      <c r="U122" s="145"/>
      <c r="V122" s="145"/>
      <c r="W122" s="149">
        <f>W123+W128+W132+W135</f>
        <v>0</v>
      </c>
      <c r="X122" s="145"/>
      <c r="Y122" s="149">
        <f>Y123+Y128+Y132+Y135</f>
        <v>50.883267099999998</v>
      </c>
      <c r="Z122" s="145"/>
      <c r="AA122" s="150">
        <f>AA123+AA128+AA132+AA135</f>
        <v>0</v>
      </c>
      <c r="AR122" s="151" t="s">
        <v>83</v>
      </c>
      <c r="AT122" s="152" t="s">
        <v>77</v>
      </c>
      <c r="AU122" s="152" t="s">
        <v>78</v>
      </c>
      <c r="AY122" s="151" t="s">
        <v>138</v>
      </c>
      <c r="BK122" s="153">
        <f>BK123+BK128+BK132+BK135</f>
        <v>0</v>
      </c>
    </row>
    <row r="123" spans="2:65" s="9" customFormat="1" ht="20" customHeight="1" x14ac:dyDescent="0.15">
      <c r="B123" s="144"/>
      <c r="C123" s="145"/>
      <c r="D123" s="154" t="s">
        <v>107</v>
      </c>
      <c r="E123" s="154"/>
      <c r="F123" s="154"/>
      <c r="G123" s="154"/>
      <c r="H123" s="154"/>
      <c r="I123" s="154"/>
      <c r="J123" s="154"/>
      <c r="K123" s="154"/>
      <c r="L123" s="154"/>
      <c r="M123" s="154"/>
      <c r="N123" s="226">
        <f>BK123</f>
        <v>0</v>
      </c>
      <c r="O123" s="227"/>
      <c r="P123" s="227"/>
      <c r="Q123" s="227"/>
      <c r="R123" s="147"/>
      <c r="T123" s="148"/>
      <c r="U123" s="145"/>
      <c r="V123" s="145"/>
      <c r="W123" s="149">
        <f>SUM(W124:W127)</f>
        <v>0</v>
      </c>
      <c r="X123" s="145"/>
      <c r="Y123" s="149">
        <f>SUM(Y124:Y127)</f>
        <v>0</v>
      </c>
      <c r="Z123" s="145"/>
      <c r="AA123" s="150">
        <f>SUM(AA124:AA127)</f>
        <v>0</v>
      </c>
      <c r="AR123" s="151" t="s">
        <v>83</v>
      </c>
      <c r="AT123" s="152" t="s">
        <v>77</v>
      </c>
      <c r="AU123" s="152" t="s">
        <v>83</v>
      </c>
      <c r="AY123" s="151" t="s">
        <v>138</v>
      </c>
      <c r="BK123" s="153">
        <f>SUM(BK124:BK127)</f>
        <v>0</v>
      </c>
    </row>
    <row r="124" spans="2:65" s="1" customFormat="1" ht="44.25" customHeight="1" x14ac:dyDescent="0.15">
      <c r="B124" s="126"/>
      <c r="C124" s="155" t="s">
        <v>83</v>
      </c>
      <c r="D124" s="155" t="s">
        <v>139</v>
      </c>
      <c r="E124" s="156" t="s">
        <v>140</v>
      </c>
      <c r="F124" s="234" t="s">
        <v>141</v>
      </c>
      <c r="G124" s="234"/>
      <c r="H124" s="234"/>
      <c r="I124" s="234"/>
      <c r="J124" s="157" t="s">
        <v>142</v>
      </c>
      <c r="K124" s="158">
        <v>33.6</v>
      </c>
      <c r="L124" s="220">
        <v>0</v>
      </c>
      <c r="M124" s="220"/>
      <c r="N124" s="235">
        <f>ROUND(L124*K124,3)</f>
        <v>0</v>
      </c>
      <c r="O124" s="235"/>
      <c r="P124" s="235"/>
      <c r="Q124" s="235"/>
      <c r="R124" s="129"/>
      <c r="T124" s="160" t="s">
        <v>5</v>
      </c>
      <c r="U124" s="43" t="s">
        <v>45</v>
      </c>
      <c r="V124" s="35"/>
      <c r="W124" s="161">
        <f>V124*K124</f>
        <v>0</v>
      </c>
      <c r="X124" s="161">
        <v>0</v>
      </c>
      <c r="Y124" s="161">
        <f>X124*K124</f>
        <v>0</v>
      </c>
      <c r="Z124" s="161">
        <v>0</v>
      </c>
      <c r="AA124" s="162">
        <f>Z124*K124</f>
        <v>0</v>
      </c>
      <c r="AR124" s="17" t="s">
        <v>143</v>
      </c>
      <c r="AT124" s="17" t="s">
        <v>139</v>
      </c>
      <c r="AU124" s="17" t="s">
        <v>117</v>
      </c>
      <c r="AY124" s="17" t="s">
        <v>138</v>
      </c>
      <c r="BE124" s="100">
        <f>IF(U124="základná",N124,0)</f>
        <v>0</v>
      </c>
      <c r="BF124" s="100">
        <f>IF(U124="znížená",N124,0)</f>
        <v>0</v>
      </c>
      <c r="BG124" s="100">
        <f>IF(U124="zákl. prenesená",N124,0)</f>
        <v>0</v>
      </c>
      <c r="BH124" s="100">
        <f>IF(U124="zníž. prenesená",N124,0)</f>
        <v>0</v>
      </c>
      <c r="BI124" s="100">
        <f>IF(U124="nulová",N124,0)</f>
        <v>0</v>
      </c>
      <c r="BJ124" s="17" t="s">
        <v>117</v>
      </c>
      <c r="BK124" s="163">
        <f>ROUND(L124*K124,3)</f>
        <v>0</v>
      </c>
      <c r="BL124" s="17" t="s">
        <v>143</v>
      </c>
      <c r="BM124" s="17" t="s">
        <v>144</v>
      </c>
    </row>
    <row r="125" spans="2:65" s="1" customFormat="1" ht="22.5" customHeight="1" x14ac:dyDescent="0.15">
      <c r="B125" s="126"/>
      <c r="C125" s="155" t="s">
        <v>117</v>
      </c>
      <c r="D125" s="155" t="s">
        <v>139</v>
      </c>
      <c r="E125" s="156" t="s">
        <v>145</v>
      </c>
      <c r="F125" s="234" t="s">
        <v>146</v>
      </c>
      <c r="G125" s="234"/>
      <c r="H125" s="234"/>
      <c r="I125" s="234"/>
      <c r="J125" s="157" t="s">
        <v>142</v>
      </c>
      <c r="K125" s="158">
        <v>3.8</v>
      </c>
      <c r="L125" s="220">
        <v>0</v>
      </c>
      <c r="M125" s="220"/>
      <c r="N125" s="235">
        <f>ROUND(L125*K125,3)</f>
        <v>0</v>
      </c>
      <c r="O125" s="235"/>
      <c r="P125" s="235"/>
      <c r="Q125" s="235"/>
      <c r="R125" s="129"/>
      <c r="T125" s="160" t="s">
        <v>5</v>
      </c>
      <c r="U125" s="43" t="s">
        <v>45</v>
      </c>
      <c r="V125" s="35"/>
      <c r="W125" s="161">
        <f>V125*K125</f>
        <v>0</v>
      </c>
      <c r="X125" s="161">
        <v>0</v>
      </c>
      <c r="Y125" s="161">
        <f>X125*K125</f>
        <v>0</v>
      </c>
      <c r="Z125" s="161">
        <v>0</v>
      </c>
      <c r="AA125" s="162">
        <f>Z125*K125</f>
        <v>0</v>
      </c>
      <c r="AR125" s="17" t="s">
        <v>143</v>
      </c>
      <c r="AT125" s="17" t="s">
        <v>139</v>
      </c>
      <c r="AU125" s="17" t="s">
        <v>117</v>
      </c>
      <c r="AY125" s="17" t="s">
        <v>138</v>
      </c>
      <c r="BE125" s="100">
        <f>IF(U125="základná",N125,0)</f>
        <v>0</v>
      </c>
      <c r="BF125" s="100">
        <f>IF(U125="znížená",N125,0)</f>
        <v>0</v>
      </c>
      <c r="BG125" s="100">
        <f>IF(U125="zákl. prenesená",N125,0)</f>
        <v>0</v>
      </c>
      <c r="BH125" s="100">
        <f>IF(U125="zníž. prenesená",N125,0)</f>
        <v>0</v>
      </c>
      <c r="BI125" s="100">
        <f>IF(U125="nulová",N125,0)</f>
        <v>0</v>
      </c>
      <c r="BJ125" s="17" t="s">
        <v>117</v>
      </c>
      <c r="BK125" s="163">
        <f>ROUND(L125*K125,3)</f>
        <v>0</v>
      </c>
      <c r="BL125" s="17" t="s">
        <v>143</v>
      </c>
      <c r="BM125" s="17" t="s">
        <v>147</v>
      </c>
    </row>
    <row r="126" spans="2:65" s="1" customFormat="1" ht="31.5" customHeight="1" x14ac:dyDescent="0.15">
      <c r="B126" s="126"/>
      <c r="C126" s="155" t="s">
        <v>148</v>
      </c>
      <c r="D126" s="155" t="s">
        <v>139</v>
      </c>
      <c r="E126" s="156" t="s">
        <v>149</v>
      </c>
      <c r="F126" s="234" t="s">
        <v>150</v>
      </c>
      <c r="G126" s="234"/>
      <c r="H126" s="234"/>
      <c r="I126" s="234"/>
      <c r="J126" s="157" t="s">
        <v>142</v>
      </c>
      <c r="K126" s="158">
        <v>2</v>
      </c>
      <c r="L126" s="220">
        <v>0</v>
      </c>
      <c r="M126" s="220"/>
      <c r="N126" s="235">
        <f>ROUND(L126*K126,3)</f>
        <v>0</v>
      </c>
      <c r="O126" s="235"/>
      <c r="P126" s="235"/>
      <c r="Q126" s="235"/>
      <c r="R126" s="129"/>
      <c r="T126" s="160" t="s">
        <v>5</v>
      </c>
      <c r="U126" s="43" t="s">
        <v>45</v>
      </c>
      <c r="V126" s="35"/>
      <c r="W126" s="161">
        <f>V126*K126</f>
        <v>0</v>
      </c>
      <c r="X126" s="161">
        <v>0</v>
      </c>
      <c r="Y126" s="161">
        <f>X126*K126</f>
        <v>0</v>
      </c>
      <c r="Z126" s="161">
        <v>0</v>
      </c>
      <c r="AA126" s="162">
        <f>Z126*K126</f>
        <v>0</v>
      </c>
      <c r="AR126" s="17" t="s">
        <v>143</v>
      </c>
      <c r="AT126" s="17" t="s">
        <v>139</v>
      </c>
      <c r="AU126" s="17" t="s">
        <v>117</v>
      </c>
      <c r="AY126" s="17" t="s">
        <v>138</v>
      </c>
      <c r="BE126" s="100">
        <f>IF(U126="základná",N126,0)</f>
        <v>0</v>
      </c>
      <c r="BF126" s="100">
        <f>IF(U126="znížená",N126,0)</f>
        <v>0</v>
      </c>
      <c r="BG126" s="100">
        <f>IF(U126="zákl. prenesená",N126,0)</f>
        <v>0</v>
      </c>
      <c r="BH126" s="100">
        <f>IF(U126="zníž. prenesená",N126,0)</f>
        <v>0</v>
      </c>
      <c r="BI126" s="100">
        <f>IF(U126="nulová",N126,0)</f>
        <v>0</v>
      </c>
      <c r="BJ126" s="17" t="s">
        <v>117</v>
      </c>
      <c r="BK126" s="163">
        <f>ROUND(L126*K126,3)</f>
        <v>0</v>
      </c>
      <c r="BL126" s="17" t="s">
        <v>143</v>
      </c>
      <c r="BM126" s="17" t="s">
        <v>151</v>
      </c>
    </row>
    <row r="127" spans="2:65" s="1" customFormat="1" ht="31.5" customHeight="1" x14ac:dyDescent="0.15">
      <c r="B127" s="126"/>
      <c r="C127" s="155" t="s">
        <v>152</v>
      </c>
      <c r="D127" s="155" t="s">
        <v>139</v>
      </c>
      <c r="E127" s="156" t="s">
        <v>153</v>
      </c>
      <c r="F127" s="234" t="s">
        <v>154</v>
      </c>
      <c r="G127" s="234"/>
      <c r="H127" s="234"/>
      <c r="I127" s="234"/>
      <c r="J127" s="157" t="s">
        <v>142</v>
      </c>
      <c r="K127" s="158">
        <v>33.6</v>
      </c>
      <c r="L127" s="220">
        <v>0</v>
      </c>
      <c r="M127" s="220"/>
      <c r="N127" s="235">
        <f>ROUND(L127*K127,3)</f>
        <v>0</v>
      </c>
      <c r="O127" s="235"/>
      <c r="P127" s="235"/>
      <c r="Q127" s="235"/>
      <c r="R127" s="129"/>
      <c r="T127" s="160" t="s">
        <v>5</v>
      </c>
      <c r="U127" s="43" t="s">
        <v>45</v>
      </c>
      <c r="V127" s="35"/>
      <c r="W127" s="161">
        <f>V127*K127</f>
        <v>0</v>
      </c>
      <c r="X127" s="161">
        <v>0</v>
      </c>
      <c r="Y127" s="161">
        <f>X127*K127</f>
        <v>0</v>
      </c>
      <c r="Z127" s="161">
        <v>0</v>
      </c>
      <c r="AA127" s="162">
        <f>Z127*K127</f>
        <v>0</v>
      </c>
      <c r="AR127" s="17" t="s">
        <v>143</v>
      </c>
      <c r="AT127" s="17" t="s">
        <v>139</v>
      </c>
      <c r="AU127" s="17" t="s">
        <v>117</v>
      </c>
      <c r="AY127" s="17" t="s">
        <v>138</v>
      </c>
      <c r="BE127" s="100">
        <f>IF(U127="základná",N127,0)</f>
        <v>0</v>
      </c>
      <c r="BF127" s="100">
        <f>IF(U127="znížená",N127,0)</f>
        <v>0</v>
      </c>
      <c r="BG127" s="100">
        <f>IF(U127="zákl. prenesená",N127,0)</f>
        <v>0</v>
      </c>
      <c r="BH127" s="100">
        <f>IF(U127="zníž. prenesená",N127,0)</f>
        <v>0</v>
      </c>
      <c r="BI127" s="100">
        <f>IF(U127="nulová",N127,0)</f>
        <v>0</v>
      </c>
      <c r="BJ127" s="17" t="s">
        <v>117</v>
      </c>
      <c r="BK127" s="163">
        <f>ROUND(L127*K127,3)</f>
        <v>0</v>
      </c>
      <c r="BL127" s="17" t="s">
        <v>143</v>
      </c>
      <c r="BM127" s="17" t="s">
        <v>155</v>
      </c>
    </row>
    <row r="128" spans="2:65" s="9" customFormat="1" ht="29.75" customHeight="1" x14ac:dyDescent="0.15">
      <c r="B128" s="144"/>
      <c r="C128" s="145"/>
      <c r="D128" s="154" t="s">
        <v>108</v>
      </c>
      <c r="E128" s="154"/>
      <c r="F128" s="154"/>
      <c r="G128" s="154"/>
      <c r="H128" s="154"/>
      <c r="I128" s="154"/>
      <c r="J128" s="154"/>
      <c r="K128" s="154"/>
      <c r="L128" s="154"/>
      <c r="M128" s="154"/>
      <c r="N128" s="228">
        <f>BK128</f>
        <v>0</v>
      </c>
      <c r="O128" s="229"/>
      <c r="P128" s="229"/>
      <c r="Q128" s="229"/>
      <c r="R128" s="147"/>
      <c r="T128" s="148"/>
      <c r="U128" s="145"/>
      <c r="V128" s="145"/>
      <c r="W128" s="149">
        <f>SUM(W129:W131)</f>
        <v>0</v>
      </c>
      <c r="X128" s="145"/>
      <c r="Y128" s="149">
        <f>SUM(Y129:Y131)</f>
        <v>16.621347099999998</v>
      </c>
      <c r="Z128" s="145"/>
      <c r="AA128" s="150">
        <f>SUM(AA129:AA131)</f>
        <v>0</v>
      </c>
      <c r="AR128" s="151" t="s">
        <v>83</v>
      </c>
      <c r="AT128" s="152" t="s">
        <v>77</v>
      </c>
      <c r="AU128" s="152" t="s">
        <v>83</v>
      </c>
      <c r="AY128" s="151" t="s">
        <v>138</v>
      </c>
      <c r="BK128" s="153">
        <f>SUM(BK129:BK131)</f>
        <v>0</v>
      </c>
    </row>
    <row r="129" spans="2:65" s="1" customFormat="1" ht="31.5" customHeight="1" x14ac:dyDescent="0.15">
      <c r="B129" s="126"/>
      <c r="C129" s="155" t="s">
        <v>143</v>
      </c>
      <c r="D129" s="155" t="s">
        <v>139</v>
      </c>
      <c r="E129" s="156" t="s">
        <v>156</v>
      </c>
      <c r="F129" s="234" t="s">
        <v>157</v>
      </c>
      <c r="G129" s="234"/>
      <c r="H129" s="234"/>
      <c r="I129" s="234"/>
      <c r="J129" s="157" t="s">
        <v>142</v>
      </c>
      <c r="K129" s="158">
        <v>3.53</v>
      </c>
      <c r="L129" s="220">
        <v>0</v>
      </c>
      <c r="M129" s="220"/>
      <c r="N129" s="235">
        <f>ROUND(L129*K129,3)</f>
        <v>0</v>
      </c>
      <c r="O129" s="235"/>
      <c r="P129" s="235"/>
      <c r="Q129" s="235"/>
      <c r="R129" s="129"/>
      <c r="T129" s="160" t="s">
        <v>5</v>
      </c>
      <c r="U129" s="43" t="s">
        <v>45</v>
      </c>
      <c r="V129" s="35"/>
      <c r="W129" s="161">
        <f>V129*K129</f>
        <v>0</v>
      </c>
      <c r="X129" s="161">
        <v>2.19407</v>
      </c>
      <c r="Y129" s="161">
        <f>X129*K129</f>
        <v>7.7450670999999991</v>
      </c>
      <c r="Z129" s="161">
        <v>0</v>
      </c>
      <c r="AA129" s="162">
        <f>Z129*K129</f>
        <v>0</v>
      </c>
      <c r="AR129" s="17" t="s">
        <v>143</v>
      </c>
      <c r="AT129" s="17" t="s">
        <v>139</v>
      </c>
      <c r="AU129" s="17" t="s">
        <v>117</v>
      </c>
      <c r="AY129" s="17" t="s">
        <v>138</v>
      </c>
      <c r="BE129" s="100">
        <f>IF(U129="základná",N129,0)</f>
        <v>0</v>
      </c>
      <c r="BF129" s="100">
        <f>IF(U129="znížená",N129,0)</f>
        <v>0</v>
      </c>
      <c r="BG129" s="100">
        <f>IF(U129="zákl. prenesená",N129,0)</f>
        <v>0</v>
      </c>
      <c r="BH129" s="100">
        <f>IF(U129="zníž. prenesená",N129,0)</f>
        <v>0</v>
      </c>
      <c r="BI129" s="100">
        <f>IF(U129="nulová",N129,0)</f>
        <v>0</v>
      </c>
      <c r="BJ129" s="17" t="s">
        <v>117</v>
      </c>
      <c r="BK129" s="163">
        <f>ROUND(L129*K129,3)</f>
        <v>0</v>
      </c>
      <c r="BL129" s="17" t="s">
        <v>143</v>
      </c>
      <c r="BM129" s="17" t="s">
        <v>158</v>
      </c>
    </row>
    <row r="130" spans="2:65" s="1" customFormat="1" ht="44.25" customHeight="1" x14ac:dyDescent="0.15">
      <c r="B130" s="126"/>
      <c r="C130" s="155" t="s">
        <v>159</v>
      </c>
      <c r="D130" s="155" t="s">
        <v>139</v>
      </c>
      <c r="E130" s="156" t="s">
        <v>160</v>
      </c>
      <c r="F130" s="234" t="s">
        <v>161</v>
      </c>
      <c r="G130" s="234"/>
      <c r="H130" s="234"/>
      <c r="I130" s="234"/>
      <c r="J130" s="157" t="s">
        <v>162</v>
      </c>
      <c r="K130" s="158">
        <v>84</v>
      </c>
      <c r="L130" s="220">
        <v>0</v>
      </c>
      <c r="M130" s="220"/>
      <c r="N130" s="235">
        <f>ROUND(L130*K130,3)</f>
        <v>0</v>
      </c>
      <c r="O130" s="235"/>
      <c r="P130" s="235"/>
      <c r="Q130" s="235"/>
      <c r="R130" s="129"/>
      <c r="T130" s="160" t="s">
        <v>5</v>
      </c>
      <c r="U130" s="43" t="s">
        <v>45</v>
      </c>
      <c r="V130" s="35"/>
      <c r="W130" s="161">
        <f>V130*K130</f>
        <v>0</v>
      </c>
      <c r="X130" s="161">
        <v>8.2669999999999993E-2</v>
      </c>
      <c r="Y130" s="161">
        <f>X130*K130</f>
        <v>6.9442799999999991</v>
      </c>
      <c r="Z130" s="161">
        <v>0</v>
      </c>
      <c r="AA130" s="162">
        <f>Z130*K130</f>
        <v>0</v>
      </c>
      <c r="AR130" s="17" t="s">
        <v>143</v>
      </c>
      <c r="AT130" s="17" t="s">
        <v>139</v>
      </c>
      <c r="AU130" s="17" t="s">
        <v>117</v>
      </c>
      <c r="AY130" s="17" t="s">
        <v>138</v>
      </c>
      <c r="BE130" s="100">
        <f>IF(U130="základná",N130,0)</f>
        <v>0</v>
      </c>
      <c r="BF130" s="100">
        <f>IF(U130="znížená",N130,0)</f>
        <v>0</v>
      </c>
      <c r="BG130" s="100">
        <f>IF(U130="zákl. prenesená",N130,0)</f>
        <v>0</v>
      </c>
      <c r="BH130" s="100">
        <f>IF(U130="zníž. prenesená",N130,0)</f>
        <v>0</v>
      </c>
      <c r="BI130" s="100">
        <f>IF(U130="nulová",N130,0)</f>
        <v>0</v>
      </c>
      <c r="BJ130" s="17" t="s">
        <v>117</v>
      </c>
      <c r="BK130" s="163">
        <f>ROUND(L130*K130,3)</f>
        <v>0</v>
      </c>
      <c r="BL130" s="17" t="s">
        <v>143</v>
      </c>
      <c r="BM130" s="17" t="s">
        <v>163</v>
      </c>
    </row>
    <row r="131" spans="2:65" s="1" customFormat="1" ht="22.5" customHeight="1" x14ac:dyDescent="0.15">
      <c r="B131" s="126"/>
      <c r="C131" s="164" t="s">
        <v>164</v>
      </c>
      <c r="D131" s="164" t="s">
        <v>165</v>
      </c>
      <c r="E131" s="165" t="s">
        <v>166</v>
      </c>
      <c r="F131" s="238" t="s">
        <v>167</v>
      </c>
      <c r="G131" s="238"/>
      <c r="H131" s="238"/>
      <c r="I131" s="238"/>
      <c r="J131" s="166" t="s">
        <v>168</v>
      </c>
      <c r="K131" s="167">
        <v>84</v>
      </c>
      <c r="L131" s="239">
        <v>0</v>
      </c>
      <c r="M131" s="239"/>
      <c r="N131" s="240">
        <f>ROUND(L131*K131,3)</f>
        <v>0</v>
      </c>
      <c r="O131" s="235"/>
      <c r="P131" s="235"/>
      <c r="Q131" s="235"/>
      <c r="R131" s="129"/>
      <c r="T131" s="160" t="s">
        <v>5</v>
      </c>
      <c r="U131" s="43" t="s">
        <v>45</v>
      </c>
      <c r="V131" s="35"/>
      <c r="W131" s="161">
        <f>V131*K131</f>
        <v>0</v>
      </c>
      <c r="X131" s="161">
        <v>2.3E-2</v>
      </c>
      <c r="Y131" s="161">
        <f>X131*K131</f>
        <v>1.9319999999999999</v>
      </c>
      <c r="Z131" s="161">
        <v>0</v>
      </c>
      <c r="AA131" s="162">
        <f>Z131*K131</f>
        <v>0</v>
      </c>
      <c r="AR131" s="17" t="s">
        <v>169</v>
      </c>
      <c r="AT131" s="17" t="s">
        <v>165</v>
      </c>
      <c r="AU131" s="17" t="s">
        <v>117</v>
      </c>
      <c r="AY131" s="17" t="s">
        <v>138</v>
      </c>
      <c r="BE131" s="100">
        <f>IF(U131="základná",N131,0)</f>
        <v>0</v>
      </c>
      <c r="BF131" s="100">
        <f>IF(U131="znížená",N131,0)</f>
        <v>0</v>
      </c>
      <c r="BG131" s="100">
        <f>IF(U131="zákl. prenesená",N131,0)</f>
        <v>0</v>
      </c>
      <c r="BH131" s="100">
        <f>IF(U131="zníž. prenesená",N131,0)</f>
        <v>0</v>
      </c>
      <c r="BI131" s="100">
        <f>IF(U131="nulová",N131,0)</f>
        <v>0</v>
      </c>
      <c r="BJ131" s="17" t="s">
        <v>117</v>
      </c>
      <c r="BK131" s="163">
        <f>ROUND(L131*K131,3)</f>
        <v>0</v>
      </c>
      <c r="BL131" s="17" t="s">
        <v>143</v>
      </c>
      <c r="BM131" s="17" t="s">
        <v>170</v>
      </c>
    </row>
    <row r="132" spans="2:65" s="9" customFormat="1" ht="29.75" customHeight="1" x14ac:dyDescent="0.15">
      <c r="B132" s="144"/>
      <c r="C132" s="145"/>
      <c r="D132" s="154" t="s">
        <v>109</v>
      </c>
      <c r="E132" s="154"/>
      <c r="F132" s="154"/>
      <c r="G132" s="154"/>
      <c r="H132" s="154"/>
      <c r="I132" s="154"/>
      <c r="J132" s="154"/>
      <c r="K132" s="154"/>
      <c r="L132" s="154"/>
      <c r="M132" s="154"/>
      <c r="N132" s="228">
        <f>BK132</f>
        <v>0</v>
      </c>
      <c r="O132" s="229"/>
      <c r="P132" s="229"/>
      <c r="Q132" s="229"/>
      <c r="R132" s="147"/>
      <c r="T132" s="148"/>
      <c r="U132" s="145"/>
      <c r="V132" s="145"/>
      <c r="W132" s="149">
        <f>SUM(W133:W134)</f>
        <v>0</v>
      </c>
      <c r="X132" s="145"/>
      <c r="Y132" s="149">
        <f>SUM(Y133:Y134)</f>
        <v>34.261920000000003</v>
      </c>
      <c r="Z132" s="145"/>
      <c r="AA132" s="150">
        <f>SUM(AA133:AA134)</f>
        <v>0</v>
      </c>
      <c r="AR132" s="151" t="s">
        <v>83</v>
      </c>
      <c r="AT132" s="152" t="s">
        <v>77</v>
      </c>
      <c r="AU132" s="152" t="s">
        <v>83</v>
      </c>
      <c r="AY132" s="151" t="s">
        <v>138</v>
      </c>
      <c r="BK132" s="153">
        <f>SUM(BK133:BK134)</f>
        <v>0</v>
      </c>
    </row>
    <row r="133" spans="2:65" s="1" customFormat="1" ht="31.5" customHeight="1" x14ac:dyDescent="0.15">
      <c r="B133" s="126"/>
      <c r="C133" s="155" t="s">
        <v>171</v>
      </c>
      <c r="D133" s="155" t="s">
        <v>139</v>
      </c>
      <c r="E133" s="156" t="s">
        <v>172</v>
      </c>
      <c r="F133" s="234" t="s">
        <v>173</v>
      </c>
      <c r="G133" s="234"/>
      <c r="H133" s="234"/>
      <c r="I133" s="234"/>
      <c r="J133" s="157" t="s">
        <v>174</v>
      </c>
      <c r="K133" s="158">
        <v>168</v>
      </c>
      <c r="L133" s="220">
        <v>0</v>
      </c>
      <c r="M133" s="220"/>
      <c r="N133" s="235">
        <f>ROUND(L133*K133,3)</f>
        <v>0</v>
      </c>
      <c r="O133" s="235"/>
      <c r="P133" s="235"/>
      <c r="Q133" s="235"/>
      <c r="R133" s="129"/>
      <c r="T133" s="160" t="s">
        <v>5</v>
      </c>
      <c r="U133" s="43" t="s">
        <v>45</v>
      </c>
      <c r="V133" s="35"/>
      <c r="W133" s="161">
        <f>V133*K133</f>
        <v>0</v>
      </c>
      <c r="X133" s="161">
        <v>0.20394000000000001</v>
      </c>
      <c r="Y133" s="161">
        <f>X133*K133</f>
        <v>34.261920000000003</v>
      </c>
      <c r="Z133" s="161">
        <v>0</v>
      </c>
      <c r="AA133" s="162">
        <f>Z133*K133</f>
        <v>0</v>
      </c>
      <c r="AR133" s="17" t="s">
        <v>143</v>
      </c>
      <c r="AT133" s="17" t="s">
        <v>139</v>
      </c>
      <c r="AU133" s="17" t="s">
        <v>117</v>
      </c>
      <c r="AY133" s="17" t="s">
        <v>138</v>
      </c>
      <c r="BE133" s="100">
        <f>IF(U133="základná",N133,0)</f>
        <v>0</v>
      </c>
      <c r="BF133" s="100">
        <f>IF(U133="znížená",N133,0)</f>
        <v>0</v>
      </c>
      <c r="BG133" s="100">
        <f>IF(U133="zákl. prenesená",N133,0)</f>
        <v>0</v>
      </c>
      <c r="BH133" s="100">
        <f>IF(U133="zníž. prenesená",N133,0)</f>
        <v>0</v>
      </c>
      <c r="BI133" s="100">
        <f>IF(U133="nulová",N133,0)</f>
        <v>0</v>
      </c>
      <c r="BJ133" s="17" t="s">
        <v>117</v>
      </c>
      <c r="BK133" s="163">
        <f>ROUND(L133*K133,3)</f>
        <v>0</v>
      </c>
      <c r="BL133" s="17" t="s">
        <v>143</v>
      </c>
      <c r="BM133" s="17" t="s">
        <v>175</v>
      </c>
    </row>
    <row r="134" spans="2:65" s="1" customFormat="1" ht="44.25" customHeight="1" x14ac:dyDescent="0.15">
      <c r="B134" s="126"/>
      <c r="C134" s="155" t="s">
        <v>169</v>
      </c>
      <c r="D134" s="155" t="s">
        <v>139</v>
      </c>
      <c r="E134" s="156" t="s">
        <v>176</v>
      </c>
      <c r="F134" s="234" t="s">
        <v>177</v>
      </c>
      <c r="G134" s="234"/>
      <c r="H134" s="234"/>
      <c r="I134" s="234"/>
      <c r="J134" s="157" t="s">
        <v>178</v>
      </c>
      <c r="K134" s="158">
        <v>60.48</v>
      </c>
      <c r="L134" s="220">
        <v>0</v>
      </c>
      <c r="M134" s="220"/>
      <c r="N134" s="235">
        <f>ROUND(L134*K134,3)</f>
        <v>0</v>
      </c>
      <c r="O134" s="235"/>
      <c r="P134" s="235"/>
      <c r="Q134" s="235"/>
      <c r="R134" s="129"/>
      <c r="T134" s="160" t="s">
        <v>5</v>
      </c>
      <c r="U134" s="43" t="s">
        <v>45</v>
      </c>
      <c r="V134" s="35"/>
      <c r="W134" s="161">
        <f>V134*K134</f>
        <v>0</v>
      </c>
      <c r="X134" s="161">
        <v>0</v>
      </c>
      <c r="Y134" s="161">
        <f>X134*K134</f>
        <v>0</v>
      </c>
      <c r="Z134" s="161">
        <v>0</v>
      </c>
      <c r="AA134" s="162">
        <f>Z134*K134</f>
        <v>0</v>
      </c>
      <c r="AR134" s="17" t="s">
        <v>143</v>
      </c>
      <c r="AT134" s="17" t="s">
        <v>139</v>
      </c>
      <c r="AU134" s="17" t="s">
        <v>117</v>
      </c>
      <c r="AY134" s="17" t="s">
        <v>138</v>
      </c>
      <c r="BE134" s="100">
        <f>IF(U134="základná",N134,0)</f>
        <v>0</v>
      </c>
      <c r="BF134" s="100">
        <f>IF(U134="znížená",N134,0)</f>
        <v>0</v>
      </c>
      <c r="BG134" s="100">
        <f>IF(U134="zákl. prenesená",N134,0)</f>
        <v>0</v>
      </c>
      <c r="BH134" s="100">
        <f>IF(U134="zníž. prenesená",N134,0)</f>
        <v>0</v>
      </c>
      <c r="BI134" s="100">
        <f>IF(U134="nulová",N134,0)</f>
        <v>0</v>
      </c>
      <c r="BJ134" s="17" t="s">
        <v>117</v>
      </c>
      <c r="BK134" s="163">
        <f>ROUND(L134*K134,3)</f>
        <v>0</v>
      </c>
      <c r="BL134" s="17" t="s">
        <v>143</v>
      </c>
      <c r="BM134" s="17" t="s">
        <v>179</v>
      </c>
    </row>
    <row r="135" spans="2:65" s="9" customFormat="1" ht="29.75" customHeight="1" x14ac:dyDescent="0.15">
      <c r="B135" s="144"/>
      <c r="C135" s="145"/>
      <c r="D135" s="154" t="s">
        <v>110</v>
      </c>
      <c r="E135" s="154"/>
      <c r="F135" s="154"/>
      <c r="G135" s="154"/>
      <c r="H135" s="154"/>
      <c r="I135" s="154"/>
      <c r="J135" s="154"/>
      <c r="K135" s="154"/>
      <c r="L135" s="154"/>
      <c r="M135" s="154"/>
      <c r="N135" s="228">
        <f>BK135</f>
        <v>0</v>
      </c>
      <c r="O135" s="229"/>
      <c r="P135" s="229"/>
      <c r="Q135" s="229"/>
      <c r="R135" s="147"/>
      <c r="T135" s="148"/>
      <c r="U135" s="145"/>
      <c r="V135" s="145"/>
      <c r="W135" s="149">
        <f>SUM(W136:W171)</f>
        <v>0</v>
      </c>
      <c r="X135" s="145"/>
      <c r="Y135" s="149">
        <f>SUM(Y136:Y171)</f>
        <v>0</v>
      </c>
      <c r="Z135" s="145"/>
      <c r="AA135" s="150">
        <f>SUM(AA136:AA171)</f>
        <v>0</v>
      </c>
      <c r="AR135" s="151" t="s">
        <v>83</v>
      </c>
      <c r="AT135" s="152" t="s">
        <v>77</v>
      </c>
      <c r="AU135" s="152" t="s">
        <v>83</v>
      </c>
      <c r="AY135" s="151" t="s">
        <v>138</v>
      </c>
      <c r="BK135" s="153">
        <f>SUM(BK136:BK171)</f>
        <v>0</v>
      </c>
    </row>
    <row r="136" spans="2:65" s="1" customFormat="1" ht="22.5" customHeight="1" x14ac:dyDescent="0.15">
      <c r="B136" s="126"/>
      <c r="C136" s="164" t="s">
        <v>180</v>
      </c>
      <c r="D136" s="164" t="s">
        <v>165</v>
      </c>
      <c r="E136" s="165" t="s">
        <v>181</v>
      </c>
      <c r="F136" s="238" t="s">
        <v>182</v>
      </c>
      <c r="G136" s="238"/>
      <c r="H136" s="238"/>
      <c r="I136" s="238"/>
      <c r="J136" s="166" t="s">
        <v>168</v>
      </c>
      <c r="K136" s="167">
        <v>1</v>
      </c>
      <c r="L136" s="239">
        <v>0</v>
      </c>
      <c r="M136" s="239"/>
      <c r="N136" s="240">
        <f>ROUND(L136*K136,3)</f>
        <v>0</v>
      </c>
      <c r="O136" s="235"/>
      <c r="P136" s="235"/>
      <c r="Q136" s="235"/>
      <c r="R136" s="129"/>
      <c r="T136" s="160" t="s">
        <v>5</v>
      </c>
      <c r="U136" s="43" t="s">
        <v>45</v>
      </c>
      <c r="V136" s="35"/>
      <c r="W136" s="161">
        <f>V136*K136</f>
        <v>0</v>
      </c>
      <c r="X136" s="161">
        <v>0</v>
      </c>
      <c r="Y136" s="161">
        <f>X136*K136</f>
        <v>0</v>
      </c>
      <c r="Z136" s="161">
        <v>0</v>
      </c>
      <c r="AA136" s="162">
        <f>Z136*K136</f>
        <v>0</v>
      </c>
      <c r="AR136" s="17" t="s">
        <v>169</v>
      </c>
      <c r="AT136" s="17" t="s">
        <v>165</v>
      </c>
      <c r="AU136" s="17" t="s">
        <v>117</v>
      </c>
      <c r="AY136" s="17" t="s">
        <v>138</v>
      </c>
      <c r="BE136" s="100">
        <f>IF(U136="základná",N136,0)</f>
        <v>0</v>
      </c>
      <c r="BF136" s="100">
        <f>IF(U136="znížená",N136,0)</f>
        <v>0</v>
      </c>
      <c r="BG136" s="100">
        <f>IF(U136="zákl. prenesená",N136,0)</f>
        <v>0</v>
      </c>
      <c r="BH136" s="100">
        <f>IF(U136="zníž. prenesená",N136,0)</f>
        <v>0</v>
      </c>
      <c r="BI136" s="100">
        <f>IF(U136="nulová",N136,0)</f>
        <v>0</v>
      </c>
      <c r="BJ136" s="17" t="s">
        <v>117</v>
      </c>
      <c r="BK136" s="163">
        <f>ROUND(L136*K136,3)</f>
        <v>0</v>
      </c>
      <c r="BL136" s="17" t="s">
        <v>143</v>
      </c>
      <c r="BM136" s="17" t="s">
        <v>183</v>
      </c>
    </row>
    <row r="137" spans="2:65" s="1" customFormat="1" ht="42" customHeight="1" x14ac:dyDescent="0.15">
      <c r="B137" s="34"/>
      <c r="C137" s="35"/>
      <c r="D137" s="35"/>
      <c r="E137" s="35"/>
      <c r="F137" s="236" t="s">
        <v>184</v>
      </c>
      <c r="G137" s="237"/>
      <c r="H137" s="237"/>
      <c r="I137" s="237"/>
      <c r="J137" s="35"/>
      <c r="K137" s="35"/>
      <c r="L137" s="35"/>
      <c r="M137" s="35"/>
      <c r="N137" s="35"/>
      <c r="O137" s="35"/>
      <c r="P137" s="35"/>
      <c r="Q137" s="35"/>
      <c r="R137" s="36"/>
      <c r="T137" s="168"/>
      <c r="U137" s="35"/>
      <c r="V137" s="35"/>
      <c r="W137" s="35"/>
      <c r="X137" s="35"/>
      <c r="Y137" s="35"/>
      <c r="Z137" s="35"/>
      <c r="AA137" s="73"/>
      <c r="AT137" s="17" t="s">
        <v>185</v>
      </c>
      <c r="AU137" s="17" t="s">
        <v>117</v>
      </c>
    </row>
    <row r="138" spans="2:65" s="1" customFormat="1" ht="31.5" customHeight="1" x14ac:dyDescent="0.15">
      <c r="B138" s="126"/>
      <c r="C138" s="155" t="s">
        <v>186</v>
      </c>
      <c r="D138" s="155" t="s">
        <v>139</v>
      </c>
      <c r="E138" s="156" t="s">
        <v>187</v>
      </c>
      <c r="F138" s="234" t="s">
        <v>188</v>
      </c>
      <c r="G138" s="234"/>
      <c r="H138" s="234"/>
      <c r="I138" s="234"/>
      <c r="J138" s="157" t="s">
        <v>168</v>
      </c>
      <c r="K138" s="158">
        <v>1</v>
      </c>
      <c r="L138" s="220">
        <v>0</v>
      </c>
      <c r="M138" s="220"/>
      <c r="N138" s="235">
        <f>ROUND(L138*K138,3)</f>
        <v>0</v>
      </c>
      <c r="O138" s="235"/>
      <c r="P138" s="235"/>
      <c r="Q138" s="235"/>
      <c r="R138" s="129"/>
      <c r="T138" s="160" t="s">
        <v>5</v>
      </c>
      <c r="U138" s="43" t="s">
        <v>45</v>
      </c>
      <c r="V138" s="35"/>
      <c r="W138" s="161">
        <f>V138*K138</f>
        <v>0</v>
      </c>
      <c r="X138" s="161">
        <v>0</v>
      </c>
      <c r="Y138" s="161">
        <f>X138*K138</f>
        <v>0</v>
      </c>
      <c r="Z138" s="161">
        <v>0</v>
      </c>
      <c r="AA138" s="162">
        <f>Z138*K138</f>
        <v>0</v>
      </c>
      <c r="AR138" s="17" t="s">
        <v>143</v>
      </c>
      <c r="AT138" s="17" t="s">
        <v>139</v>
      </c>
      <c r="AU138" s="17" t="s">
        <v>117</v>
      </c>
      <c r="AY138" s="17" t="s">
        <v>138</v>
      </c>
      <c r="BE138" s="100">
        <f>IF(U138="základná",N138,0)</f>
        <v>0</v>
      </c>
      <c r="BF138" s="100">
        <f>IF(U138="znížená",N138,0)</f>
        <v>0</v>
      </c>
      <c r="BG138" s="100">
        <f>IF(U138="zákl. prenesená",N138,0)</f>
        <v>0</v>
      </c>
      <c r="BH138" s="100">
        <f>IF(U138="zníž. prenesená",N138,0)</f>
        <v>0</v>
      </c>
      <c r="BI138" s="100">
        <f>IF(U138="nulová",N138,0)</f>
        <v>0</v>
      </c>
      <c r="BJ138" s="17" t="s">
        <v>117</v>
      </c>
      <c r="BK138" s="163">
        <f>ROUND(L138*K138,3)</f>
        <v>0</v>
      </c>
      <c r="BL138" s="17" t="s">
        <v>143</v>
      </c>
      <c r="BM138" s="17" t="s">
        <v>189</v>
      </c>
    </row>
    <row r="139" spans="2:65" s="1" customFormat="1" ht="22.5" customHeight="1" x14ac:dyDescent="0.15">
      <c r="B139" s="126"/>
      <c r="C139" s="164" t="s">
        <v>190</v>
      </c>
      <c r="D139" s="164" t="s">
        <v>165</v>
      </c>
      <c r="E139" s="165" t="s">
        <v>191</v>
      </c>
      <c r="F139" s="238" t="s">
        <v>192</v>
      </c>
      <c r="G139" s="238"/>
      <c r="H139" s="238"/>
      <c r="I139" s="238"/>
      <c r="J139" s="166" t="s">
        <v>168</v>
      </c>
      <c r="K139" s="167">
        <v>1</v>
      </c>
      <c r="L139" s="239">
        <v>0</v>
      </c>
      <c r="M139" s="239"/>
      <c r="N139" s="240">
        <f>ROUND(L139*K139,3)</f>
        <v>0</v>
      </c>
      <c r="O139" s="235"/>
      <c r="P139" s="235"/>
      <c r="Q139" s="235"/>
      <c r="R139" s="129"/>
      <c r="T139" s="160" t="s">
        <v>5</v>
      </c>
      <c r="U139" s="43" t="s">
        <v>45</v>
      </c>
      <c r="V139" s="35"/>
      <c r="W139" s="161">
        <f>V139*K139</f>
        <v>0</v>
      </c>
      <c r="X139" s="161">
        <v>0</v>
      </c>
      <c r="Y139" s="161">
        <f>X139*K139</f>
        <v>0</v>
      </c>
      <c r="Z139" s="161">
        <v>0</v>
      </c>
      <c r="AA139" s="162">
        <f>Z139*K139</f>
        <v>0</v>
      </c>
      <c r="AR139" s="17" t="s">
        <v>169</v>
      </c>
      <c r="AT139" s="17" t="s">
        <v>165</v>
      </c>
      <c r="AU139" s="17" t="s">
        <v>117</v>
      </c>
      <c r="AY139" s="17" t="s">
        <v>138</v>
      </c>
      <c r="BE139" s="100">
        <f>IF(U139="základná",N139,0)</f>
        <v>0</v>
      </c>
      <c r="BF139" s="100">
        <f>IF(U139="znížená",N139,0)</f>
        <v>0</v>
      </c>
      <c r="BG139" s="100">
        <f>IF(U139="zákl. prenesená",N139,0)</f>
        <v>0</v>
      </c>
      <c r="BH139" s="100">
        <f>IF(U139="zníž. prenesená",N139,0)</f>
        <v>0</v>
      </c>
      <c r="BI139" s="100">
        <f>IF(U139="nulová",N139,0)</f>
        <v>0</v>
      </c>
      <c r="BJ139" s="17" t="s">
        <v>117</v>
      </c>
      <c r="BK139" s="163">
        <f>ROUND(L139*K139,3)</f>
        <v>0</v>
      </c>
      <c r="BL139" s="17" t="s">
        <v>143</v>
      </c>
      <c r="BM139" s="17" t="s">
        <v>193</v>
      </c>
    </row>
    <row r="140" spans="2:65" s="1" customFormat="1" ht="42" customHeight="1" x14ac:dyDescent="0.15">
      <c r="B140" s="34"/>
      <c r="C140" s="35"/>
      <c r="D140" s="35"/>
      <c r="E140" s="35"/>
      <c r="F140" s="236" t="s">
        <v>194</v>
      </c>
      <c r="G140" s="237"/>
      <c r="H140" s="237"/>
      <c r="I140" s="237"/>
      <c r="J140" s="35"/>
      <c r="K140" s="35"/>
      <c r="L140" s="35"/>
      <c r="M140" s="35"/>
      <c r="N140" s="35"/>
      <c r="O140" s="35"/>
      <c r="P140" s="35"/>
      <c r="Q140" s="35"/>
      <c r="R140" s="36"/>
      <c r="T140" s="168"/>
      <c r="U140" s="35"/>
      <c r="V140" s="35"/>
      <c r="W140" s="35"/>
      <c r="X140" s="35"/>
      <c r="Y140" s="35"/>
      <c r="Z140" s="35"/>
      <c r="AA140" s="73"/>
      <c r="AT140" s="17" t="s">
        <v>185</v>
      </c>
      <c r="AU140" s="17" t="s">
        <v>117</v>
      </c>
    </row>
    <row r="141" spans="2:65" s="1" customFormat="1" ht="31.5" customHeight="1" x14ac:dyDescent="0.15">
      <c r="B141" s="126"/>
      <c r="C141" s="155" t="s">
        <v>195</v>
      </c>
      <c r="D141" s="155" t="s">
        <v>139</v>
      </c>
      <c r="E141" s="156" t="s">
        <v>196</v>
      </c>
      <c r="F141" s="234" t="s">
        <v>197</v>
      </c>
      <c r="G141" s="234"/>
      <c r="H141" s="234"/>
      <c r="I141" s="234"/>
      <c r="J141" s="157" t="s">
        <v>168</v>
      </c>
      <c r="K141" s="158">
        <v>1</v>
      </c>
      <c r="L141" s="220">
        <v>0</v>
      </c>
      <c r="M141" s="220"/>
      <c r="N141" s="235">
        <f>ROUND(L141*K141,3)</f>
        <v>0</v>
      </c>
      <c r="O141" s="235"/>
      <c r="P141" s="235"/>
      <c r="Q141" s="235"/>
      <c r="R141" s="129"/>
      <c r="T141" s="160" t="s">
        <v>5</v>
      </c>
      <c r="U141" s="43" t="s">
        <v>45</v>
      </c>
      <c r="V141" s="35"/>
      <c r="W141" s="161">
        <f>V141*K141</f>
        <v>0</v>
      </c>
      <c r="X141" s="161">
        <v>0</v>
      </c>
      <c r="Y141" s="161">
        <f>X141*K141</f>
        <v>0</v>
      </c>
      <c r="Z141" s="161">
        <v>0</v>
      </c>
      <c r="AA141" s="162">
        <f>Z141*K141</f>
        <v>0</v>
      </c>
      <c r="AR141" s="17" t="s">
        <v>143</v>
      </c>
      <c r="AT141" s="17" t="s">
        <v>139</v>
      </c>
      <c r="AU141" s="17" t="s">
        <v>117</v>
      </c>
      <c r="AY141" s="17" t="s">
        <v>138</v>
      </c>
      <c r="BE141" s="100">
        <f>IF(U141="základná",N141,0)</f>
        <v>0</v>
      </c>
      <c r="BF141" s="100">
        <f>IF(U141="znížená",N141,0)</f>
        <v>0</v>
      </c>
      <c r="BG141" s="100">
        <f>IF(U141="zákl. prenesená",N141,0)</f>
        <v>0</v>
      </c>
      <c r="BH141" s="100">
        <f>IF(U141="zníž. prenesená",N141,0)</f>
        <v>0</v>
      </c>
      <c r="BI141" s="100">
        <f>IF(U141="nulová",N141,0)</f>
        <v>0</v>
      </c>
      <c r="BJ141" s="17" t="s">
        <v>117</v>
      </c>
      <c r="BK141" s="163">
        <f>ROUND(L141*K141,3)</f>
        <v>0</v>
      </c>
      <c r="BL141" s="17" t="s">
        <v>143</v>
      </c>
      <c r="BM141" s="17" t="s">
        <v>198</v>
      </c>
    </row>
    <row r="142" spans="2:65" s="1" customFormat="1" ht="31.5" customHeight="1" x14ac:dyDescent="0.15">
      <c r="B142" s="126"/>
      <c r="C142" s="164" t="s">
        <v>199</v>
      </c>
      <c r="D142" s="164" t="s">
        <v>165</v>
      </c>
      <c r="E142" s="165" t="s">
        <v>200</v>
      </c>
      <c r="F142" s="238" t="s">
        <v>201</v>
      </c>
      <c r="G142" s="238"/>
      <c r="H142" s="238"/>
      <c r="I142" s="238"/>
      <c r="J142" s="166" t="s">
        <v>168</v>
      </c>
      <c r="K142" s="167">
        <v>1</v>
      </c>
      <c r="L142" s="239">
        <v>0</v>
      </c>
      <c r="M142" s="239"/>
      <c r="N142" s="240">
        <f>ROUND(L142*K142,3)</f>
        <v>0</v>
      </c>
      <c r="O142" s="235"/>
      <c r="P142" s="235"/>
      <c r="Q142" s="235"/>
      <c r="R142" s="129"/>
      <c r="T142" s="160" t="s">
        <v>5</v>
      </c>
      <c r="U142" s="43" t="s">
        <v>45</v>
      </c>
      <c r="V142" s="35"/>
      <c r="W142" s="161">
        <f>V142*K142</f>
        <v>0</v>
      </c>
      <c r="X142" s="161">
        <v>0</v>
      </c>
      <c r="Y142" s="161">
        <f>X142*K142</f>
        <v>0</v>
      </c>
      <c r="Z142" s="161">
        <v>0</v>
      </c>
      <c r="AA142" s="162">
        <f>Z142*K142</f>
        <v>0</v>
      </c>
      <c r="AR142" s="17" t="s">
        <v>169</v>
      </c>
      <c r="AT142" s="17" t="s">
        <v>165</v>
      </c>
      <c r="AU142" s="17" t="s">
        <v>117</v>
      </c>
      <c r="AY142" s="17" t="s">
        <v>138</v>
      </c>
      <c r="BE142" s="100">
        <f>IF(U142="základná",N142,0)</f>
        <v>0</v>
      </c>
      <c r="BF142" s="100">
        <f>IF(U142="znížená",N142,0)</f>
        <v>0</v>
      </c>
      <c r="BG142" s="100">
        <f>IF(U142="zákl. prenesená",N142,0)</f>
        <v>0</v>
      </c>
      <c r="BH142" s="100">
        <f>IF(U142="zníž. prenesená",N142,0)</f>
        <v>0</v>
      </c>
      <c r="BI142" s="100">
        <f>IF(U142="nulová",N142,0)</f>
        <v>0</v>
      </c>
      <c r="BJ142" s="17" t="s">
        <v>117</v>
      </c>
      <c r="BK142" s="163">
        <f>ROUND(L142*K142,3)</f>
        <v>0</v>
      </c>
      <c r="BL142" s="17" t="s">
        <v>143</v>
      </c>
      <c r="BM142" s="17" t="s">
        <v>202</v>
      </c>
    </row>
    <row r="143" spans="2:65" s="1" customFormat="1" ht="30" customHeight="1" x14ac:dyDescent="0.15">
      <c r="B143" s="34"/>
      <c r="C143" s="35"/>
      <c r="D143" s="35"/>
      <c r="E143" s="35"/>
      <c r="F143" s="236" t="s">
        <v>203</v>
      </c>
      <c r="G143" s="237"/>
      <c r="H143" s="237"/>
      <c r="I143" s="237"/>
      <c r="J143" s="35"/>
      <c r="K143" s="35"/>
      <c r="L143" s="35"/>
      <c r="M143" s="35"/>
      <c r="N143" s="35"/>
      <c r="O143" s="35"/>
      <c r="P143" s="35"/>
      <c r="Q143" s="35"/>
      <c r="R143" s="36"/>
      <c r="T143" s="168"/>
      <c r="U143" s="35"/>
      <c r="V143" s="35"/>
      <c r="W143" s="35"/>
      <c r="X143" s="35"/>
      <c r="Y143" s="35"/>
      <c r="Z143" s="35"/>
      <c r="AA143" s="73"/>
      <c r="AT143" s="17" t="s">
        <v>185</v>
      </c>
      <c r="AU143" s="17" t="s">
        <v>117</v>
      </c>
    </row>
    <row r="144" spans="2:65" s="1" customFormat="1" ht="31.5" customHeight="1" x14ac:dyDescent="0.15">
      <c r="B144" s="126"/>
      <c r="C144" s="155" t="s">
        <v>204</v>
      </c>
      <c r="D144" s="155" t="s">
        <v>139</v>
      </c>
      <c r="E144" s="156" t="s">
        <v>205</v>
      </c>
      <c r="F144" s="234" t="s">
        <v>206</v>
      </c>
      <c r="G144" s="234"/>
      <c r="H144" s="234"/>
      <c r="I144" s="234"/>
      <c r="J144" s="157" t="s">
        <v>168</v>
      </c>
      <c r="K144" s="158">
        <v>1</v>
      </c>
      <c r="L144" s="220">
        <v>0</v>
      </c>
      <c r="M144" s="220"/>
      <c r="N144" s="235">
        <f>ROUND(L144*K144,3)</f>
        <v>0</v>
      </c>
      <c r="O144" s="235"/>
      <c r="P144" s="235"/>
      <c r="Q144" s="235"/>
      <c r="R144" s="129"/>
      <c r="T144" s="160" t="s">
        <v>5</v>
      </c>
      <c r="U144" s="43" t="s">
        <v>45</v>
      </c>
      <c r="V144" s="35"/>
      <c r="W144" s="161">
        <f>V144*K144</f>
        <v>0</v>
      </c>
      <c r="X144" s="161">
        <v>0</v>
      </c>
      <c r="Y144" s="161">
        <f>X144*K144</f>
        <v>0</v>
      </c>
      <c r="Z144" s="161">
        <v>0</v>
      </c>
      <c r="AA144" s="162">
        <f>Z144*K144</f>
        <v>0</v>
      </c>
      <c r="AR144" s="17" t="s">
        <v>143</v>
      </c>
      <c r="AT144" s="17" t="s">
        <v>139</v>
      </c>
      <c r="AU144" s="17" t="s">
        <v>117</v>
      </c>
      <c r="AY144" s="17" t="s">
        <v>138</v>
      </c>
      <c r="BE144" s="100">
        <f>IF(U144="základná",N144,0)</f>
        <v>0</v>
      </c>
      <c r="BF144" s="100">
        <f>IF(U144="znížená",N144,0)</f>
        <v>0</v>
      </c>
      <c r="BG144" s="100">
        <f>IF(U144="zákl. prenesená",N144,0)</f>
        <v>0</v>
      </c>
      <c r="BH144" s="100">
        <f>IF(U144="zníž. prenesená",N144,0)</f>
        <v>0</v>
      </c>
      <c r="BI144" s="100">
        <f>IF(U144="nulová",N144,0)</f>
        <v>0</v>
      </c>
      <c r="BJ144" s="17" t="s">
        <v>117</v>
      </c>
      <c r="BK144" s="163">
        <f>ROUND(L144*K144,3)</f>
        <v>0</v>
      </c>
      <c r="BL144" s="17" t="s">
        <v>143</v>
      </c>
      <c r="BM144" s="17" t="s">
        <v>207</v>
      </c>
    </row>
    <row r="145" spans="2:65" s="1" customFormat="1" ht="31.5" customHeight="1" x14ac:dyDescent="0.15">
      <c r="B145" s="126"/>
      <c r="C145" s="164" t="s">
        <v>208</v>
      </c>
      <c r="D145" s="164" t="s">
        <v>165</v>
      </c>
      <c r="E145" s="165" t="s">
        <v>209</v>
      </c>
      <c r="F145" s="238" t="s">
        <v>210</v>
      </c>
      <c r="G145" s="238"/>
      <c r="H145" s="238"/>
      <c r="I145" s="238"/>
      <c r="J145" s="166" t="s">
        <v>168</v>
      </c>
      <c r="K145" s="167">
        <v>1</v>
      </c>
      <c r="L145" s="239">
        <v>0</v>
      </c>
      <c r="M145" s="239"/>
      <c r="N145" s="240">
        <f>ROUND(L145*K145,3)</f>
        <v>0</v>
      </c>
      <c r="O145" s="235"/>
      <c r="P145" s="235"/>
      <c r="Q145" s="235"/>
      <c r="R145" s="129"/>
      <c r="T145" s="160" t="s">
        <v>5</v>
      </c>
      <c r="U145" s="43" t="s">
        <v>45</v>
      </c>
      <c r="V145" s="35"/>
      <c r="W145" s="161">
        <f>V145*K145</f>
        <v>0</v>
      </c>
      <c r="X145" s="161">
        <v>0</v>
      </c>
      <c r="Y145" s="161">
        <f>X145*K145</f>
        <v>0</v>
      </c>
      <c r="Z145" s="161">
        <v>0</v>
      </c>
      <c r="AA145" s="162">
        <f>Z145*K145</f>
        <v>0</v>
      </c>
      <c r="AR145" s="17" t="s">
        <v>169</v>
      </c>
      <c r="AT145" s="17" t="s">
        <v>165</v>
      </c>
      <c r="AU145" s="17" t="s">
        <v>117</v>
      </c>
      <c r="AY145" s="17" t="s">
        <v>138</v>
      </c>
      <c r="BE145" s="100">
        <f>IF(U145="základná",N145,0)</f>
        <v>0</v>
      </c>
      <c r="BF145" s="100">
        <f>IF(U145="znížená",N145,0)</f>
        <v>0</v>
      </c>
      <c r="BG145" s="100">
        <f>IF(U145="zákl. prenesená",N145,0)</f>
        <v>0</v>
      </c>
      <c r="BH145" s="100">
        <f>IF(U145="zníž. prenesená",N145,0)</f>
        <v>0</v>
      </c>
      <c r="BI145" s="100">
        <f>IF(U145="nulová",N145,0)</f>
        <v>0</v>
      </c>
      <c r="BJ145" s="17" t="s">
        <v>117</v>
      </c>
      <c r="BK145" s="163">
        <f>ROUND(L145*K145,3)</f>
        <v>0</v>
      </c>
      <c r="BL145" s="17" t="s">
        <v>143</v>
      </c>
      <c r="BM145" s="17" t="s">
        <v>211</v>
      </c>
    </row>
    <row r="146" spans="2:65" s="1" customFormat="1" ht="22.5" customHeight="1" x14ac:dyDescent="0.15">
      <c r="B146" s="34"/>
      <c r="C146" s="35"/>
      <c r="D146" s="35"/>
      <c r="E146" s="35"/>
      <c r="F146" s="236" t="s">
        <v>212</v>
      </c>
      <c r="G146" s="237"/>
      <c r="H146" s="237"/>
      <c r="I146" s="237"/>
      <c r="J146" s="35"/>
      <c r="K146" s="35"/>
      <c r="L146" s="35"/>
      <c r="M146" s="35"/>
      <c r="N146" s="35"/>
      <c r="O146" s="35"/>
      <c r="P146" s="35"/>
      <c r="Q146" s="35"/>
      <c r="R146" s="36"/>
      <c r="T146" s="168"/>
      <c r="U146" s="35"/>
      <c r="V146" s="35"/>
      <c r="W146" s="35"/>
      <c r="X146" s="35"/>
      <c r="Y146" s="35"/>
      <c r="Z146" s="35"/>
      <c r="AA146" s="73"/>
      <c r="AT146" s="17" t="s">
        <v>185</v>
      </c>
      <c r="AU146" s="17" t="s">
        <v>117</v>
      </c>
    </row>
    <row r="147" spans="2:65" s="1" customFormat="1" ht="31.5" customHeight="1" x14ac:dyDescent="0.15">
      <c r="B147" s="126"/>
      <c r="C147" s="155" t="s">
        <v>213</v>
      </c>
      <c r="D147" s="155" t="s">
        <v>139</v>
      </c>
      <c r="E147" s="156" t="s">
        <v>214</v>
      </c>
      <c r="F147" s="234" t="s">
        <v>215</v>
      </c>
      <c r="G147" s="234"/>
      <c r="H147" s="234"/>
      <c r="I147" s="234"/>
      <c r="J147" s="157" t="s">
        <v>168</v>
      </c>
      <c r="K147" s="158">
        <v>1</v>
      </c>
      <c r="L147" s="220">
        <v>0</v>
      </c>
      <c r="M147" s="220"/>
      <c r="N147" s="235">
        <f>ROUND(L147*K147,3)</f>
        <v>0</v>
      </c>
      <c r="O147" s="235"/>
      <c r="P147" s="235"/>
      <c r="Q147" s="235"/>
      <c r="R147" s="129"/>
      <c r="T147" s="160" t="s">
        <v>5</v>
      </c>
      <c r="U147" s="43" t="s">
        <v>45</v>
      </c>
      <c r="V147" s="35"/>
      <c r="W147" s="161">
        <f>V147*K147</f>
        <v>0</v>
      </c>
      <c r="X147" s="161">
        <v>0</v>
      </c>
      <c r="Y147" s="161">
        <f>X147*K147</f>
        <v>0</v>
      </c>
      <c r="Z147" s="161">
        <v>0</v>
      </c>
      <c r="AA147" s="162">
        <f>Z147*K147</f>
        <v>0</v>
      </c>
      <c r="AR147" s="17" t="s">
        <v>143</v>
      </c>
      <c r="AT147" s="17" t="s">
        <v>139</v>
      </c>
      <c r="AU147" s="17" t="s">
        <v>117</v>
      </c>
      <c r="AY147" s="17" t="s">
        <v>138</v>
      </c>
      <c r="BE147" s="100">
        <f>IF(U147="základná",N147,0)</f>
        <v>0</v>
      </c>
      <c r="BF147" s="100">
        <f>IF(U147="znížená",N147,0)</f>
        <v>0</v>
      </c>
      <c r="BG147" s="100">
        <f>IF(U147="zákl. prenesená",N147,0)</f>
        <v>0</v>
      </c>
      <c r="BH147" s="100">
        <f>IF(U147="zníž. prenesená",N147,0)</f>
        <v>0</v>
      </c>
      <c r="BI147" s="100">
        <f>IF(U147="nulová",N147,0)</f>
        <v>0</v>
      </c>
      <c r="BJ147" s="17" t="s">
        <v>117</v>
      </c>
      <c r="BK147" s="163">
        <f>ROUND(L147*K147,3)</f>
        <v>0</v>
      </c>
      <c r="BL147" s="17" t="s">
        <v>143</v>
      </c>
      <c r="BM147" s="17" t="s">
        <v>216</v>
      </c>
    </row>
    <row r="148" spans="2:65" s="1" customFormat="1" ht="22.5" customHeight="1" x14ac:dyDescent="0.15">
      <c r="B148" s="126"/>
      <c r="C148" s="164" t="s">
        <v>217</v>
      </c>
      <c r="D148" s="164" t="s">
        <v>165</v>
      </c>
      <c r="E148" s="165" t="s">
        <v>218</v>
      </c>
      <c r="F148" s="238" t="s">
        <v>219</v>
      </c>
      <c r="G148" s="238"/>
      <c r="H148" s="238"/>
      <c r="I148" s="238"/>
      <c r="J148" s="166" t="s">
        <v>168</v>
      </c>
      <c r="K148" s="167">
        <v>1</v>
      </c>
      <c r="L148" s="239">
        <v>0</v>
      </c>
      <c r="M148" s="239"/>
      <c r="N148" s="240">
        <f>ROUND(L148*K148,3)</f>
        <v>0</v>
      </c>
      <c r="O148" s="235"/>
      <c r="P148" s="235"/>
      <c r="Q148" s="235"/>
      <c r="R148" s="129"/>
      <c r="T148" s="160" t="s">
        <v>5</v>
      </c>
      <c r="U148" s="43" t="s">
        <v>45</v>
      </c>
      <c r="V148" s="35"/>
      <c r="W148" s="161">
        <f>V148*K148</f>
        <v>0</v>
      </c>
      <c r="X148" s="161">
        <v>0</v>
      </c>
      <c r="Y148" s="161">
        <f>X148*K148</f>
        <v>0</v>
      </c>
      <c r="Z148" s="161">
        <v>0</v>
      </c>
      <c r="AA148" s="162">
        <f>Z148*K148</f>
        <v>0</v>
      </c>
      <c r="AR148" s="17" t="s">
        <v>169</v>
      </c>
      <c r="AT148" s="17" t="s">
        <v>165</v>
      </c>
      <c r="AU148" s="17" t="s">
        <v>117</v>
      </c>
      <c r="AY148" s="17" t="s">
        <v>138</v>
      </c>
      <c r="BE148" s="100">
        <f>IF(U148="základná",N148,0)</f>
        <v>0</v>
      </c>
      <c r="BF148" s="100">
        <f>IF(U148="znížená",N148,0)</f>
        <v>0</v>
      </c>
      <c r="BG148" s="100">
        <f>IF(U148="zákl. prenesená",N148,0)</f>
        <v>0</v>
      </c>
      <c r="BH148" s="100">
        <f>IF(U148="zníž. prenesená",N148,0)</f>
        <v>0</v>
      </c>
      <c r="BI148" s="100">
        <f>IF(U148="nulová",N148,0)</f>
        <v>0</v>
      </c>
      <c r="BJ148" s="17" t="s">
        <v>117</v>
      </c>
      <c r="BK148" s="163">
        <f>ROUND(L148*K148,3)</f>
        <v>0</v>
      </c>
      <c r="BL148" s="17" t="s">
        <v>143</v>
      </c>
      <c r="BM148" s="17" t="s">
        <v>220</v>
      </c>
    </row>
    <row r="149" spans="2:65" s="1" customFormat="1" ht="22.5" customHeight="1" x14ac:dyDescent="0.15">
      <c r="B149" s="34"/>
      <c r="C149" s="35"/>
      <c r="D149" s="35"/>
      <c r="E149" s="35"/>
      <c r="F149" s="236" t="s">
        <v>221</v>
      </c>
      <c r="G149" s="237"/>
      <c r="H149" s="237"/>
      <c r="I149" s="237"/>
      <c r="J149" s="35"/>
      <c r="K149" s="35"/>
      <c r="L149" s="35"/>
      <c r="M149" s="35"/>
      <c r="N149" s="35"/>
      <c r="O149" s="35"/>
      <c r="P149" s="35"/>
      <c r="Q149" s="35"/>
      <c r="R149" s="36"/>
      <c r="T149" s="168"/>
      <c r="U149" s="35"/>
      <c r="V149" s="35"/>
      <c r="W149" s="35"/>
      <c r="X149" s="35"/>
      <c r="Y149" s="35"/>
      <c r="Z149" s="35"/>
      <c r="AA149" s="73"/>
      <c r="AT149" s="17" t="s">
        <v>185</v>
      </c>
      <c r="AU149" s="17" t="s">
        <v>117</v>
      </c>
    </row>
    <row r="150" spans="2:65" s="1" customFormat="1" ht="22.5" customHeight="1" x14ac:dyDescent="0.15">
      <c r="B150" s="126"/>
      <c r="C150" s="155" t="s">
        <v>222</v>
      </c>
      <c r="D150" s="155" t="s">
        <v>139</v>
      </c>
      <c r="E150" s="156" t="s">
        <v>223</v>
      </c>
      <c r="F150" s="234" t="s">
        <v>224</v>
      </c>
      <c r="G150" s="234"/>
      <c r="H150" s="234"/>
      <c r="I150" s="234"/>
      <c r="J150" s="157" t="s">
        <v>168</v>
      </c>
      <c r="K150" s="158">
        <v>1</v>
      </c>
      <c r="L150" s="220">
        <v>0</v>
      </c>
      <c r="M150" s="220"/>
      <c r="N150" s="235">
        <f>ROUND(L150*K150,3)</f>
        <v>0</v>
      </c>
      <c r="O150" s="235"/>
      <c r="P150" s="235"/>
      <c r="Q150" s="235"/>
      <c r="R150" s="129"/>
      <c r="T150" s="160" t="s">
        <v>5</v>
      </c>
      <c r="U150" s="43" t="s">
        <v>45</v>
      </c>
      <c r="V150" s="35"/>
      <c r="W150" s="161">
        <f>V150*K150</f>
        <v>0</v>
      </c>
      <c r="X150" s="161">
        <v>0</v>
      </c>
      <c r="Y150" s="161">
        <f>X150*K150</f>
        <v>0</v>
      </c>
      <c r="Z150" s="161">
        <v>0</v>
      </c>
      <c r="AA150" s="162">
        <f>Z150*K150</f>
        <v>0</v>
      </c>
      <c r="AR150" s="17" t="s">
        <v>143</v>
      </c>
      <c r="AT150" s="17" t="s">
        <v>139</v>
      </c>
      <c r="AU150" s="17" t="s">
        <v>117</v>
      </c>
      <c r="AY150" s="17" t="s">
        <v>138</v>
      </c>
      <c r="BE150" s="100">
        <f>IF(U150="základná",N150,0)</f>
        <v>0</v>
      </c>
      <c r="BF150" s="100">
        <f>IF(U150="znížená",N150,0)</f>
        <v>0</v>
      </c>
      <c r="BG150" s="100">
        <f>IF(U150="zákl. prenesená",N150,0)</f>
        <v>0</v>
      </c>
      <c r="BH150" s="100">
        <f>IF(U150="zníž. prenesená",N150,0)</f>
        <v>0</v>
      </c>
      <c r="BI150" s="100">
        <f>IF(U150="nulová",N150,0)</f>
        <v>0</v>
      </c>
      <c r="BJ150" s="17" t="s">
        <v>117</v>
      </c>
      <c r="BK150" s="163">
        <f>ROUND(L150*K150,3)</f>
        <v>0</v>
      </c>
      <c r="BL150" s="17" t="s">
        <v>143</v>
      </c>
      <c r="BM150" s="17" t="s">
        <v>225</v>
      </c>
    </row>
    <row r="151" spans="2:65" s="1" customFormat="1" ht="22.5" customHeight="1" x14ac:dyDescent="0.15">
      <c r="B151" s="126"/>
      <c r="C151" s="164" t="s">
        <v>226</v>
      </c>
      <c r="D151" s="164" t="s">
        <v>165</v>
      </c>
      <c r="E151" s="165" t="s">
        <v>227</v>
      </c>
      <c r="F151" s="238" t="s">
        <v>228</v>
      </c>
      <c r="G151" s="238"/>
      <c r="H151" s="238"/>
      <c r="I151" s="238"/>
      <c r="J151" s="166" t="s">
        <v>168</v>
      </c>
      <c r="K151" s="167">
        <v>1</v>
      </c>
      <c r="L151" s="239">
        <v>0</v>
      </c>
      <c r="M151" s="239"/>
      <c r="N151" s="240">
        <f>ROUND(L151*K151,3)</f>
        <v>0</v>
      </c>
      <c r="O151" s="235"/>
      <c r="P151" s="235"/>
      <c r="Q151" s="235"/>
      <c r="R151" s="129"/>
      <c r="T151" s="160" t="s">
        <v>5</v>
      </c>
      <c r="U151" s="43" t="s">
        <v>45</v>
      </c>
      <c r="V151" s="35"/>
      <c r="W151" s="161">
        <f>V151*K151</f>
        <v>0</v>
      </c>
      <c r="X151" s="161">
        <v>0</v>
      </c>
      <c r="Y151" s="161">
        <f>X151*K151</f>
        <v>0</v>
      </c>
      <c r="Z151" s="161">
        <v>0</v>
      </c>
      <c r="AA151" s="162">
        <f>Z151*K151</f>
        <v>0</v>
      </c>
      <c r="AR151" s="17" t="s">
        <v>169</v>
      </c>
      <c r="AT151" s="17" t="s">
        <v>165</v>
      </c>
      <c r="AU151" s="17" t="s">
        <v>117</v>
      </c>
      <c r="AY151" s="17" t="s">
        <v>138</v>
      </c>
      <c r="BE151" s="100">
        <f>IF(U151="základná",N151,0)</f>
        <v>0</v>
      </c>
      <c r="BF151" s="100">
        <f>IF(U151="znížená",N151,0)</f>
        <v>0</v>
      </c>
      <c r="BG151" s="100">
        <f>IF(U151="zákl. prenesená",N151,0)</f>
        <v>0</v>
      </c>
      <c r="BH151" s="100">
        <f>IF(U151="zníž. prenesená",N151,0)</f>
        <v>0</v>
      </c>
      <c r="BI151" s="100">
        <f>IF(U151="nulová",N151,0)</f>
        <v>0</v>
      </c>
      <c r="BJ151" s="17" t="s">
        <v>117</v>
      </c>
      <c r="BK151" s="163">
        <f>ROUND(L151*K151,3)</f>
        <v>0</v>
      </c>
      <c r="BL151" s="17" t="s">
        <v>143</v>
      </c>
      <c r="BM151" s="17" t="s">
        <v>229</v>
      </c>
    </row>
    <row r="152" spans="2:65" s="1" customFormat="1" ht="22.5" customHeight="1" x14ac:dyDescent="0.15">
      <c r="B152" s="34"/>
      <c r="C152" s="35"/>
      <c r="D152" s="35"/>
      <c r="E152" s="35"/>
      <c r="F152" s="236" t="s">
        <v>230</v>
      </c>
      <c r="G152" s="237"/>
      <c r="H152" s="237"/>
      <c r="I152" s="237"/>
      <c r="J152" s="35"/>
      <c r="K152" s="35"/>
      <c r="L152" s="35"/>
      <c r="M152" s="35"/>
      <c r="N152" s="35"/>
      <c r="O152" s="35"/>
      <c r="P152" s="35"/>
      <c r="Q152" s="35"/>
      <c r="R152" s="36"/>
      <c r="T152" s="168"/>
      <c r="U152" s="35"/>
      <c r="V152" s="35"/>
      <c r="W152" s="35"/>
      <c r="X152" s="35"/>
      <c r="Y152" s="35"/>
      <c r="Z152" s="35"/>
      <c r="AA152" s="73"/>
      <c r="AT152" s="17" t="s">
        <v>185</v>
      </c>
      <c r="AU152" s="17" t="s">
        <v>117</v>
      </c>
    </row>
    <row r="153" spans="2:65" s="1" customFormat="1" ht="22.5" customHeight="1" x14ac:dyDescent="0.15">
      <c r="B153" s="126"/>
      <c r="C153" s="155" t="s">
        <v>10</v>
      </c>
      <c r="D153" s="155" t="s">
        <v>139</v>
      </c>
      <c r="E153" s="156" t="s">
        <v>231</v>
      </c>
      <c r="F153" s="234" t="s">
        <v>232</v>
      </c>
      <c r="G153" s="234"/>
      <c r="H153" s="234"/>
      <c r="I153" s="234"/>
      <c r="J153" s="157" t="s">
        <v>168</v>
      </c>
      <c r="K153" s="158">
        <v>1</v>
      </c>
      <c r="L153" s="220">
        <v>0</v>
      </c>
      <c r="M153" s="220"/>
      <c r="N153" s="235">
        <f>ROUND(L153*K153,3)</f>
        <v>0</v>
      </c>
      <c r="O153" s="235"/>
      <c r="P153" s="235"/>
      <c r="Q153" s="235"/>
      <c r="R153" s="129"/>
      <c r="T153" s="160" t="s">
        <v>5</v>
      </c>
      <c r="U153" s="43" t="s">
        <v>45</v>
      </c>
      <c r="V153" s="35"/>
      <c r="W153" s="161">
        <f>V153*K153</f>
        <v>0</v>
      </c>
      <c r="X153" s="161">
        <v>0</v>
      </c>
      <c r="Y153" s="161">
        <f>X153*K153</f>
        <v>0</v>
      </c>
      <c r="Z153" s="161">
        <v>0</v>
      </c>
      <c r="AA153" s="162">
        <f>Z153*K153</f>
        <v>0</v>
      </c>
      <c r="AR153" s="17" t="s">
        <v>143</v>
      </c>
      <c r="AT153" s="17" t="s">
        <v>139</v>
      </c>
      <c r="AU153" s="17" t="s">
        <v>117</v>
      </c>
      <c r="AY153" s="17" t="s">
        <v>138</v>
      </c>
      <c r="BE153" s="100">
        <f>IF(U153="základná",N153,0)</f>
        <v>0</v>
      </c>
      <c r="BF153" s="100">
        <f>IF(U153="znížená",N153,0)</f>
        <v>0</v>
      </c>
      <c r="BG153" s="100">
        <f>IF(U153="zákl. prenesená",N153,0)</f>
        <v>0</v>
      </c>
      <c r="BH153" s="100">
        <f>IF(U153="zníž. prenesená",N153,0)</f>
        <v>0</v>
      </c>
      <c r="BI153" s="100">
        <f>IF(U153="nulová",N153,0)</f>
        <v>0</v>
      </c>
      <c r="BJ153" s="17" t="s">
        <v>117</v>
      </c>
      <c r="BK153" s="163">
        <f>ROUND(L153*K153,3)</f>
        <v>0</v>
      </c>
      <c r="BL153" s="17" t="s">
        <v>143</v>
      </c>
      <c r="BM153" s="17" t="s">
        <v>233</v>
      </c>
    </row>
    <row r="154" spans="2:65" s="1" customFormat="1" ht="22.5" customHeight="1" x14ac:dyDescent="0.15">
      <c r="B154" s="126"/>
      <c r="C154" s="164" t="s">
        <v>234</v>
      </c>
      <c r="D154" s="164" t="s">
        <v>165</v>
      </c>
      <c r="E154" s="165" t="s">
        <v>235</v>
      </c>
      <c r="F154" s="238" t="s">
        <v>236</v>
      </c>
      <c r="G154" s="238"/>
      <c r="H154" s="238"/>
      <c r="I154" s="238"/>
      <c r="J154" s="166" t="s">
        <v>168</v>
      </c>
      <c r="K154" s="167">
        <v>1</v>
      </c>
      <c r="L154" s="239">
        <v>0</v>
      </c>
      <c r="M154" s="239"/>
      <c r="N154" s="240">
        <f>ROUND(L154*K154,3)</f>
        <v>0</v>
      </c>
      <c r="O154" s="235"/>
      <c r="P154" s="235"/>
      <c r="Q154" s="235"/>
      <c r="R154" s="129"/>
      <c r="T154" s="160" t="s">
        <v>5</v>
      </c>
      <c r="U154" s="43" t="s">
        <v>45</v>
      </c>
      <c r="V154" s="35"/>
      <c r="W154" s="161">
        <f>V154*K154</f>
        <v>0</v>
      </c>
      <c r="X154" s="161">
        <v>0</v>
      </c>
      <c r="Y154" s="161">
        <f>X154*K154</f>
        <v>0</v>
      </c>
      <c r="Z154" s="161">
        <v>0</v>
      </c>
      <c r="AA154" s="162">
        <f>Z154*K154</f>
        <v>0</v>
      </c>
      <c r="AR154" s="17" t="s">
        <v>169</v>
      </c>
      <c r="AT154" s="17" t="s">
        <v>165</v>
      </c>
      <c r="AU154" s="17" t="s">
        <v>117</v>
      </c>
      <c r="AY154" s="17" t="s">
        <v>138</v>
      </c>
      <c r="BE154" s="100">
        <f>IF(U154="základná",N154,0)</f>
        <v>0</v>
      </c>
      <c r="BF154" s="100">
        <f>IF(U154="znížená",N154,0)</f>
        <v>0</v>
      </c>
      <c r="BG154" s="100">
        <f>IF(U154="zákl. prenesená",N154,0)</f>
        <v>0</v>
      </c>
      <c r="BH154" s="100">
        <f>IF(U154="zníž. prenesená",N154,0)</f>
        <v>0</v>
      </c>
      <c r="BI154" s="100">
        <f>IF(U154="nulová",N154,0)</f>
        <v>0</v>
      </c>
      <c r="BJ154" s="17" t="s">
        <v>117</v>
      </c>
      <c r="BK154" s="163">
        <f>ROUND(L154*K154,3)</f>
        <v>0</v>
      </c>
      <c r="BL154" s="17" t="s">
        <v>143</v>
      </c>
      <c r="BM154" s="17" t="s">
        <v>237</v>
      </c>
    </row>
    <row r="155" spans="2:65" s="1" customFormat="1" ht="22.5" customHeight="1" x14ac:dyDescent="0.15">
      <c r="B155" s="34"/>
      <c r="C155" s="35"/>
      <c r="D155" s="35"/>
      <c r="E155" s="35"/>
      <c r="F155" s="236" t="s">
        <v>230</v>
      </c>
      <c r="G155" s="237"/>
      <c r="H155" s="237"/>
      <c r="I155" s="237"/>
      <c r="J155" s="35"/>
      <c r="K155" s="35"/>
      <c r="L155" s="35"/>
      <c r="M155" s="35"/>
      <c r="N155" s="35"/>
      <c r="O155" s="35"/>
      <c r="P155" s="35"/>
      <c r="Q155" s="35"/>
      <c r="R155" s="36"/>
      <c r="T155" s="168"/>
      <c r="U155" s="35"/>
      <c r="V155" s="35"/>
      <c r="W155" s="35"/>
      <c r="X155" s="35"/>
      <c r="Y155" s="35"/>
      <c r="Z155" s="35"/>
      <c r="AA155" s="73"/>
      <c r="AT155" s="17" t="s">
        <v>185</v>
      </c>
      <c r="AU155" s="17" t="s">
        <v>117</v>
      </c>
    </row>
    <row r="156" spans="2:65" s="1" customFormat="1" ht="22.5" customHeight="1" x14ac:dyDescent="0.15">
      <c r="B156" s="126"/>
      <c r="C156" s="155" t="s">
        <v>238</v>
      </c>
      <c r="D156" s="155" t="s">
        <v>139</v>
      </c>
      <c r="E156" s="156" t="s">
        <v>239</v>
      </c>
      <c r="F156" s="234" t="s">
        <v>240</v>
      </c>
      <c r="G156" s="234"/>
      <c r="H156" s="234"/>
      <c r="I156" s="234"/>
      <c r="J156" s="157" t="s">
        <v>168</v>
      </c>
      <c r="K156" s="158">
        <v>1</v>
      </c>
      <c r="L156" s="220">
        <v>0</v>
      </c>
      <c r="M156" s="220"/>
      <c r="N156" s="235">
        <f>ROUND(L156*K156,3)</f>
        <v>0</v>
      </c>
      <c r="O156" s="235"/>
      <c r="P156" s="235"/>
      <c r="Q156" s="235"/>
      <c r="R156" s="129"/>
      <c r="T156" s="160" t="s">
        <v>5</v>
      </c>
      <c r="U156" s="43" t="s">
        <v>45</v>
      </c>
      <c r="V156" s="35"/>
      <c r="W156" s="161">
        <f>V156*K156</f>
        <v>0</v>
      </c>
      <c r="X156" s="161">
        <v>0</v>
      </c>
      <c r="Y156" s="161">
        <f>X156*K156</f>
        <v>0</v>
      </c>
      <c r="Z156" s="161">
        <v>0</v>
      </c>
      <c r="AA156" s="162">
        <f>Z156*K156</f>
        <v>0</v>
      </c>
      <c r="AR156" s="17" t="s">
        <v>143</v>
      </c>
      <c r="AT156" s="17" t="s">
        <v>139</v>
      </c>
      <c r="AU156" s="17" t="s">
        <v>117</v>
      </c>
      <c r="AY156" s="17" t="s">
        <v>138</v>
      </c>
      <c r="BE156" s="100">
        <f>IF(U156="základná",N156,0)</f>
        <v>0</v>
      </c>
      <c r="BF156" s="100">
        <f>IF(U156="znížená",N156,0)</f>
        <v>0</v>
      </c>
      <c r="BG156" s="100">
        <f>IF(U156="zákl. prenesená",N156,0)</f>
        <v>0</v>
      </c>
      <c r="BH156" s="100">
        <f>IF(U156="zníž. prenesená",N156,0)</f>
        <v>0</v>
      </c>
      <c r="BI156" s="100">
        <f>IF(U156="nulová",N156,0)</f>
        <v>0</v>
      </c>
      <c r="BJ156" s="17" t="s">
        <v>117</v>
      </c>
      <c r="BK156" s="163">
        <f>ROUND(L156*K156,3)</f>
        <v>0</v>
      </c>
      <c r="BL156" s="17" t="s">
        <v>143</v>
      </c>
      <c r="BM156" s="17" t="s">
        <v>241</v>
      </c>
    </row>
    <row r="157" spans="2:65" s="1" customFormat="1" ht="22.5" customHeight="1" x14ac:dyDescent="0.15">
      <c r="B157" s="126"/>
      <c r="C157" s="164" t="s">
        <v>242</v>
      </c>
      <c r="D157" s="164" t="s">
        <v>165</v>
      </c>
      <c r="E157" s="165" t="s">
        <v>243</v>
      </c>
      <c r="F157" s="238" t="s">
        <v>244</v>
      </c>
      <c r="G157" s="238"/>
      <c r="H157" s="238"/>
      <c r="I157" s="238"/>
      <c r="J157" s="166" t="s">
        <v>168</v>
      </c>
      <c r="K157" s="167">
        <v>1</v>
      </c>
      <c r="L157" s="239">
        <v>0</v>
      </c>
      <c r="M157" s="239"/>
      <c r="N157" s="240">
        <f>ROUND(L157*K157,3)</f>
        <v>0</v>
      </c>
      <c r="O157" s="235"/>
      <c r="P157" s="235"/>
      <c r="Q157" s="235"/>
      <c r="R157" s="129"/>
      <c r="T157" s="160" t="s">
        <v>5</v>
      </c>
      <c r="U157" s="43" t="s">
        <v>45</v>
      </c>
      <c r="V157" s="35"/>
      <c r="W157" s="161">
        <f>V157*K157</f>
        <v>0</v>
      </c>
      <c r="X157" s="161">
        <v>0</v>
      </c>
      <c r="Y157" s="161">
        <f>X157*K157</f>
        <v>0</v>
      </c>
      <c r="Z157" s="161">
        <v>0</v>
      </c>
      <c r="AA157" s="162">
        <f>Z157*K157</f>
        <v>0</v>
      </c>
      <c r="AR157" s="17" t="s">
        <v>169</v>
      </c>
      <c r="AT157" s="17" t="s">
        <v>165</v>
      </c>
      <c r="AU157" s="17" t="s">
        <v>117</v>
      </c>
      <c r="AY157" s="17" t="s">
        <v>138</v>
      </c>
      <c r="BE157" s="100">
        <f>IF(U157="základná",N157,0)</f>
        <v>0</v>
      </c>
      <c r="BF157" s="100">
        <f>IF(U157="znížená",N157,0)</f>
        <v>0</v>
      </c>
      <c r="BG157" s="100">
        <f>IF(U157="zákl. prenesená",N157,0)</f>
        <v>0</v>
      </c>
      <c r="BH157" s="100">
        <f>IF(U157="zníž. prenesená",N157,0)</f>
        <v>0</v>
      </c>
      <c r="BI157" s="100">
        <f>IF(U157="nulová",N157,0)</f>
        <v>0</v>
      </c>
      <c r="BJ157" s="17" t="s">
        <v>117</v>
      </c>
      <c r="BK157" s="163">
        <f>ROUND(L157*K157,3)</f>
        <v>0</v>
      </c>
      <c r="BL157" s="17" t="s">
        <v>143</v>
      </c>
      <c r="BM157" s="17" t="s">
        <v>245</v>
      </c>
    </row>
    <row r="158" spans="2:65" s="1" customFormat="1" ht="22.5" customHeight="1" x14ac:dyDescent="0.15">
      <c r="B158" s="34"/>
      <c r="C158" s="35"/>
      <c r="D158" s="35"/>
      <c r="E158" s="35"/>
      <c r="F158" s="236" t="s">
        <v>246</v>
      </c>
      <c r="G158" s="237"/>
      <c r="H158" s="237"/>
      <c r="I158" s="237"/>
      <c r="J158" s="35"/>
      <c r="K158" s="35"/>
      <c r="L158" s="35"/>
      <c r="M158" s="35"/>
      <c r="N158" s="35"/>
      <c r="O158" s="35"/>
      <c r="P158" s="35"/>
      <c r="Q158" s="35"/>
      <c r="R158" s="36"/>
      <c r="T158" s="168"/>
      <c r="U158" s="35"/>
      <c r="V158" s="35"/>
      <c r="W158" s="35"/>
      <c r="X158" s="35"/>
      <c r="Y158" s="35"/>
      <c r="Z158" s="35"/>
      <c r="AA158" s="73"/>
      <c r="AT158" s="17" t="s">
        <v>185</v>
      </c>
      <c r="AU158" s="17" t="s">
        <v>117</v>
      </c>
    </row>
    <row r="159" spans="2:65" s="1" customFormat="1" ht="22.5" customHeight="1" x14ac:dyDescent="0.15">
      <c r="B159" s="126"/>
      <c r="C159" s="155" t="s">
        <v>247</v>
      </c>
      <c r="D159" s="155" t="s">
        <v>139</v>
      </c>
      <c r="E159" s="156" t="s">
        <v>248</v>
      </c>
      <c r="F159" s="234" t="s">
        <v>249</v>
      </c>
      <c r="G159" s="234"/>
      <c r="H159" s="234"/>
      <c r="I159" s="234"/>
      <c r="J159" s="157" t="s">
        <v>168</v>
      </c>
      <c r="K159" s="158">
        <v>1</v>
      </c>
      <c r="L159" s="220">
        <v>0</v>
      </c>
      <c r="M159" s="220"/>
      <c r="N159" s="235">
        <f>ROUND(L159*K159,3)</f>
        <v>0</v>
      </c>
      <c r="O159" s="235"/>
      <c r="P159" s="235"/>
      <c r="Q159" s="235"/>
      <c r="R159" s="129"/>
      <c r="T159" s="160" t="s">
        <v>5</v>
      </c>
      <c r="U159" s="43" t="s">
        <v>45</v>
      </c>
      <c r="V159" s="35"/>
      <c r="W159" s="161">
        <f>V159*K159</f>
        <v>0</v>
      </c>
      <c r="X159" s="161">
        <v>0</v>
      </c>
      <c r="Y159" s="161">
        <f>X159*K159</f>
        <v>0</v>
      </c>
      <c r="Z159" s="161">
        <v>0</v>
      </c>
      <c r="AA159" s="162">
        <f>Z159*K159</f>
        <v>0</v>
      </c>
      <c r="AR159" s="17" t="s">
        <v>143</v>
      </c>
      <c r="AT159" s="17" t="s">
        <v>139</v>
      </c>
      <c r="AU159" s="17" t="s">
        <v>117</v>
      </c>
      <c r="AY159" s="17" t="s">
        <v>138</v>
      </c>
      <c r="BE159" s="100">
        <f>IF(U159="základná",N159,0)</f>
        <v>0</v>
      </c>
      <c r="BF159" s="100">
        <f>IF(U159="znížená",N159,0)</f>
        <v>0</v>
      </c>
      <c r="BG159" s="100">
        <f>IF(U159="zákl. prenesená",N159,0)</f>
        <v>0</v>
      </c>
      <c r="BH159" s="100">
        <f>IF(U159="zníž. prenesená",N159,0)</f>
        <v>0</v>
      </c>
      <c r="BI159" s="100">
        <f>IF(U159="nulová",N159,0)</f>
        <v>0</v>
      </c>
      <c r="BJ159" s="17" t="s">
        <v>117</v>
      </c>
      <c r="BK159" s="163">
        <f>ROUND(L159*K159,3)</f>
        <v>0</v>
      </c>
      <c r="BL159" s="17" t="s">
        <v>143</v>
      </c>
      <c r="BM159" s="17" t="s">
        <v>250</v>
      </c>
    </row>
    <row r="160" spans="2:65" s="1" customFormat="1" ht="31.5" customHeight="1" x14ac:dyDescent="0.15">
      <c r="B160" s="126"/>
      <c r="C160" s="164" t="s">
        <v>251</v>
      </c>
      <c r="D160" s="164" t="s">
        <v>165</v>
      </c>
      <c r="E160" s="165" t="s">
        <v>252</v>
      </c>
      <c r="F160" s="238" t="s">
        <v>253</v>
      </c>
      <c r="G160" s="238"/>
      <c r="H160" s="238"/>
      <c r="I160" s="238"/>
      <c r="J160" s="166" t="s">
        <v>168</v>
      </c>
      <c r="K160" s="167">
        <v>1</v>
      </c>
      <c r="L160" s="239">
        <v>0</v>
      </c>
      <c r="M160" s="239"/>
      <c r="N160" s="240">
        <f>ROUND(L160*K160,3)</f>
        <v>0</v>
      </c>
      <c r="O160" s="235"/>
      <c r="P160" s="235"/>
      <c r="Q160" s="235"/>
      <c r="R160" s="129"/>
      <c r="T160" s="160" t="s">
        <v>5</v>
      </c>
      <c r="U160" s="43" t="s">
        <v>45</v>
      </c>
      <c r="V160" s="35"/>
      <c r="W160" s="161">
        <f>V160*K160</f>
        <v>0</v>
      </c>
      <c r="X160" s="161">
        <v>0</v>
      </c>
      <c r="Y160" s="161">
        <f>X160*K160</f>
        <v>0</v>
      </c>
      <c r="Z160" s="161">
        <v>0</v>
      </c>
      <c r="AA160" s="162">
        <f>Z160*K160</f>
        <v>0</v>
      </c>
      <c r="AR160" s="17" t="s">
        <v>169</v>
      </c>
      <c r="AT160" s="17" t="s">
        <v>165</v>
      </c>
      <c r="AU160" s="17" t="s">
        <v>117</v>
      </c>
      <c r="AY160" s="17" t="s">
        <v>138</v>
      </c>
      <c r="BE160" s="100">
        <f>IF(U160="základná",N160,0)</f>
        <v>0</v>
      </c>
      <c r="BF160" s="100">
        <f>IF(U160="znížená",N160,0)</f>
        <v>0</v>
      </c>
      <c r="BG160" s="100">
        <f>IF(U160="zákl. prenesená",N160,0)</f>
        <v>0</v>
      </c>
      <c r="BH160" s="100">
        <f>IF(U160="zníž. prenesená",N160,0)</f>
        <v>0</v>
      </c>
      <c r="BI160" s="100">
        <f>IF(U160="nulová",N160,0)</f>
        <v>0</v>
      </c>
      <c r="BJ160" s="17" t="s">
        <v>117</v>
      </c>
      <c r="BK160" s="163">
        <f>ROUND(L160*K160,3)</f>
        <v>0</v>
      </c>
      <c r="BL160" s="17" t="s">
        <v>143</v>
      </c>
      <c r="BM160" s="17" t="s">
        <v>254</v>
      </c>
    </row>
    <row r="161" spans="2:65" s="1" customFormat="1" ht="22.5" customHeight="1" x14ac:dyDescent="0.15">
      <c r="B161" s="34"/>
      <c r="C161" s="35"/>
      <c r="D161" s="35"/>
      <c r="E161" s="35"/>
      <c r="F161" s="236" t="s">
        <v>255</v>
      </c>
      <c r="G161" s="237"/>
      <c r="H161" s="237"/>
      <c r="I161" s="237"/>
      <c r="J161" s="35"/>
      <c r="K161" s="35"/>
      <c r="L161" s="35"/>
      <c r="M161" s="35"/>
      <c r="N161" s="35"/>
      <c r="O161" s="35"/>
      <c r="P161" s="35"/>
      <c r="Q161" s="35"/>
      <c r="R161" s="36"/>
      <c r="T161" s="168"/>
      <c r="U161" s="35"/>
      <c r="V161" s="35"/>
      <c r="W161" s="35"/>
      <c r="X161" s="35"/>
      <c r="Y161" s="35"/>
      <c r="Z161" s="35"/>
      <c r="AA161" s="73"/>
      <c r="AT161" s="17" t="s">
        <v>185</v>
      </c>
      <c r="AU161" s="17" t="s">
        <v>117</v>
      </c>
    </row>
    <row r="162" spans="2:65" s="1" customFormat="1" ht="31.5" customHeight="1" x14ac:dyDescent="0.15">
      <c r="B162" s="126"/>
      <c r="C162" s="155" t="s">
        <v>256</v>
      </c>
      <c r="D162" s="155" t="s">
        <v>139</v>
      </c>
      <c r="E162" s="156" t="s">
        <v>257</v>
      </c>
      <c r="F162" s="234" t="s">
        <v>258</v>
      </c>
      <c r="G162" s="234"/>
      <c r="H162" s="234"/>
      <c r="I162" s="234"/>
      <c r="J162" s="157" t="s">
        <v>168</v>
      </c>
      <c r="K162" s="158">
        <v>1</v>
      </c>
      <c r="L162" s="220">
        <v>0</v>
      </c>
      <c r="M162" s="220"/>
      <c r="N162" s="235">
        <f>ROUND(L162*K162,3)</f>
        <v>0</v>
      </c>
      <c r="O162" s="235"/>
      <c r="P162" s="235"/>
      <c r="Q162" s="235"/>
      <c r="R162" s="129"/>
      <c r="T162" s="160" t="s">
        <v>5</v>
      </c>
      <c r="U162" s="43" t="s">
        <v>45</v>
      </c>
      <c r="V162" s="35"/>
      <c r="W162" s="161">
        <f>V162*K162</f>
        <v>0</v>
      </c>
      <c r="X162" s="161">
        <v>0</v>
      </c>
      <c r="Y162" s="161">
        <f>X162*K162</f>
        <v>0</v>
      </c>
      <c r="Z162" s="161">
        <v>0</v>
      </c>
      <c r="AA162" s="162">
        <f>Z162*K162</f>
        <v>0</v>
      </c>
      <c r="AR162" s="17" t="s">
        <v>143</v>
      </c>
      <c r="AT162" s="17" t="s">
        <v>139</v>
      </c>
      <c r="AU162" s="17" t="s">
        <v>117</v>
      </c>
      <c r="AY162" s="17" t="s">
        <v>138</v>
      </c>
      <c r="BE162" s="100">
        <f>IF(U162="základná",N162,0)</f>
        <v>0</v>
      </c>
      <c r="BF162" s="100">
        <f>IF(U162="znížená",N162,0)</f>
        <v>0</v>
      </c>
      <c r="BG162" s="100">
        <f>IF(U162="zákl. prenesená",N162,0)</f>
        <v>0</v>
      </c>
      <c r="BH162" s="100">
        <f>IF(U162="zníž. prenesená",N162,0)</f>
        <v>0</v>
      </c>
      <c r="BI162" s="100">
        <f>IF(U162="nulová",N162,0)</f>
        <v>0</v>
      </c>
      <c r="BJ162" s="17" t="s">
        <v>117</v>
      </c>
      <c r="BK162" s="163">
        <f>ROUND(L162*K162,3)</f>
        <v>0</v>
      </c>
      <c r="BL162" s="17" t="s">
        <v>143</v>
      </c>
      <c r="BM162" s="17" t="s">
        <v>259</v>
      </c>
    </row>
    <row r="163" spans="2:65" s="1" customFormat="1" ht="31.5" customHeight="1" x14ac:dyDescent="0.15">
      <c r="B163" s="126"/>
      <c r="C163" s="164" t="s">
        <v>260</v>
      </c>
      <c r="D163" s="164" t="s">
        <v>165</v>
      </c>
      <c r="E163" s="165" t="s">
        <v>261</v>
      </c>
      <c r="F163" s="238" t="s">
        <v>262</v>
      </c>
      <c r="G163" s="238"/>
      <c r="H163" s="238"/>
      <c r="I163" s="238"/>
      <c r="J163" s="166" t="s">
        <v>168</v>
      </c>
      <c r="K163" s="167">
        <v>1</v>
      </c>
      <c r="L163" s="239">
        <v>0</v>
      </c>
      <c r="M163" s="239"/>
      <c r="N163" s="240">
        <f>ROUND(L163*K163,3)</f>
        <v>0</v>
      </c>
      <c r="O163" s="235"/>
      <c r="P163" s="235"/>
      <c r="Q163" s="235"/>
      <c r="R163" s="129"/>
      <c r="T163" s="160" t="s">
        <v>5</v>
      </c>
      <c r="U163" s="43" t="s">
        <v>45</v>
      </c>
      <c r="V163" s="35"/>
      <c r="W163" s="161">
        <f>V163*K163</f>
        <v>0</v>
      </c>
      <c r="X163" s="161">
        <v>0</v>
      </c>
      <c r="Y163" s="161">
        <f>X163*K163</f>
        <v>0</v>
      </c>
      <c r="Z163" s="161">
        <v>0</v>
      </c>
      <c r="AA163" s="162">
        <f>Z163*K163</f>
        <v>0</v>
      </c>
      <c r="AR163" s="17" t="s">
        <v>169</v>
      </c>
      <c r="AT163" s="17" t="s">
        <v>165</v>
      </c>
      <c r="AU163" s="17" t="s">
        <v>117</v>
      </c>
      <c r="AY163" s="17" t="s">
        <v>138</v>
      </c>
      <c r="BE163" s="100">
        <f>IF(U163="základná",N163,0)</f>
        <v>0</v>
      </c>
      <c r="BF163" s="100">
        <f>IF(U163="znížená",N163,0)</f>
        <v>0</v>
      </c>
      <c r="BG163" s="100">
        <f>IF(U163="zákl. prenesená",N163,0)</f>
        <v>0</v>
      </c>
      <c r="BH163" s="100">
        <f>IF(U163="zníž. prenesená",N163,0)</f>
        <v>0</v>
      </c>
      <c r="BI163" s="100">
        <f>IF(U163="nulová",N163,0)</f>
        <v>0</v>
      </c>
      <c r="BJ163" s="17" t="s">
        <v>117</v>
      </c>
      <c r="BK163" s="163">
        <f>ROUND(L163*K163,3)</f>
        <v>0</v>
      </c>
      <c r="BL163" s="17" t="s">
        <v>143</v>
      </c>
      <c r="BM163" s="17" t="s">
        <v>263</v>
      </c>
    </row>
    <row r="164" spans="2:65" s="1" customFormat="1" ht="22.5" customHeight="1" x14ac:dyDescent="0.15">
      <c r="B164" s="34"/>
      <c r="C164" s="35"/>
      <c r="D164" s="35"/>
      <c r="E164" s="35"/>
      <c r="F164" s="236" t="s">
        <v>264</v>
      </c>
      <c r="G164" s="237"/>
      <c r="H164" s="237"/>
      <c r="I164" s="237"/>
      <c r="J164" s="35"/>
      <c r="K164" s="35"/>
      <c r="L164" s="35"/>
      <c r="M164" s="35"/>
      <c r="N164" s="35"/>
      <c r="O164" s="35"/>
      <c r="P164" s="35"/>
      <c r="Q164" s="35"/>
      <c r="R164" s="36"/>
      <c r="T164" s="168"/>
      <c r="U164" s="35"/>
      <c r="V164" s="35"/>
      <c r="W164" s="35"/>
      <c r="X164" s="35"/>
      <c r="Y164" s="35"/>
      <c r="Z164" s="35"/>
      <c r="AA164" s="73"/>
      <c r="AT164" s="17" t="s">
        <v>185</v>
      </c>
      <c r="AU164" s="17" t="s">
        <v>117</v>
      </c>
    </row>
    <row r="165" spans="2:65" s="1" customFormat="1" ht="44.25" customHeight="1" x14ac:dyDescent="0.15">
      <c r="B165" s="126"/>
      <c r="C165" s="155" t="s">
        <v>265</v>
      </c>
      <c r="D165" s="155" t="s">
        <v>139</v>
      </c>
      <c r="E165" s="156" t="s">
        <v>266</v>
      </c>
      <c r="F165" s="234" t="s">
        <v>267</v>
      </c>
      <c r="G165" s="234"/>
      <c r="H165" s="234"/>
      <c r="I165" s="234"/>
      <c r="J165" s="157" t="s">
        <v>168</v>
      </c>
      <c r="K165" s="158">
        <v>1</v>
      </c>
      <c r="L165" s="220">
        <v>0</v>
      </c>
      <c r="M165" s="220"/>
      <c r="N165" s="235">
        <f>ROUND(L165*K165,3)</f>
        <v>0</v>
      </c>
      <c r="O165" s="235"/>
      <c r="P165" s="235"/>
      <c r="Q165" s="235"/>
      <c r="R165" s="129"/>
      <c r="T165" s="160" t="s">
        <v>5</v>
      </c>
      <c r="U165" s="43" t="s">
        <v>45</v>
      </c>
      <c r="V165" s="35"/>
      <c r="W165" s="161">
        <f>V165*K165</f>
        <v>0</v>
      </c>
      <c r="X165" s="161">
        <v>0</v>
      </c>
      <c r="Y165" s="161">
        <f>X165*K165</f>
        <v>0</v>
      </c>
      <c r="Z165" s="161">
        <v>0</v>
      </c>
      <c r="AA165" s="162">
        <f>Z165*K165</f>
        <v>0</v>
      </c>
      <c r="AR165" s="17" t="s">
        <v>143</v>
      </c>
      <c r="AT165" s="17" t="s">
        <v>139</v>
      </c>
      <c r="AU165" s="17" t="s">
        <v>117</v>
      </c>
      <c r="AY165" s="17" t="s">
        <v>138</v>
      </c>
      <c r="BE165" s="100">
        <f>IF(U165="základná",N165,0)</f>
        <v>0</v>
      </c>
      <c r="BF165" s="100">
        <f>IF(U165="znížená",N165,0)</f>
        <v>0</v>
      </c>
      <c r="BG165" s="100">
        <f>IF(U165="zákl. prenesená",N165,0)</f>
        <v>0</v>
      </c>
      <c r="BH165" s="100">
        <f>IF(U165="zníž. prenesená",N165,0)</f>
        <v>0</v>
      </c>
      <c r="BI165" s="100">
        <f>IF(U165="nulová",N165,0)</f>
        <v>0</v>
      </c>
      <c r="BJ165" s="17" t="s">
        <v>117</v>
      </c>
      <c r="BK165" s="163">
        <f>ROUND(L165*K165,3)</f>
        <v>0</v>
      </c>
      <c r="BL165" s="17" t="s">
        <v>143</v>
      </c>
      <c r="BM165" s="17" t="s">
        <v>268</v>
      </c>
    </row>
    <row r="166" spans="2:65" s="1" customFormat="1" ht="31.5" customHeight="1" x14ac:dyDescent="0.15">
      <c r="B166" s="126"/>
      <c r="C166" s="164" t="s">
        <v>269</v>
      </c>
      <c r="D166" s="164" t="s">
        <v>165</v>
      </c>
      <c r="E166" s="165" t="s">
        <v>270</v>
      </c>
      <c r="F166" s="238" t="s">
        <v>271</v>
      </c>
      <c r="G166" s="238"/>
      <c r="H166" s="238"/>
      <c r="I166" s="238"/>
      <c r="J166" s="166" t="s">
        <v>168</v>
      </c>
      <c r="K166" s="167">
        <v>2</v>
      </c>
      <c r="L166" s="239">
        <v>0</v>
      </c>
      <c r="M166" s="239"/>
      <c r="N166" s="240">
        <f>ROUND(L166*K166,3)</f>
        <v>0</v>
      </c>
      <c r="O166" s="235"/>
      <c r="P166" s="235"/>
      <c r="Q166" s="235"/>
      <c r="R166" s="129"/>
      <c r="T166" s="160" t="s">
        <v>5</v>
      </c>
      <c r="U166" s="43" t="s">
        <v>45</v>
      </c>
      <c r="V166" s="35"/>
      <c r="W166" s="161">
        <f>V166*K166</f>
        <v>0</v>
      </c>
      <c r="X166" s="161">
        <v>0</v>
      </c>
      <c r="Y166" s="161">
        <f>X166*K166</f>
        <v>0</v>
      </c>
      <c r="Z166" s="161">
        <v>0</v>
      </c>
      <c r="AA166" s="162">
        <f>Z166*K166</f>
        <v>0</v>
      </c>
      <c r="AR166" s="17" t="s">
        <v>169</v>
      </c>
      <c r="AT166" s="17" t="s">
        <v>165</v>
      </c>
      <c r="AU166" s="17" t="s">
        <v>117</v>
      </c>
      <c r="AY166" s="17" t="s">
        <v>138</v>
      </c>
      <c r="BE166" s="100">
        <f>IF(U166="základná",N166,0)</f>
        <v>0</v>
      </c>
      <c r="BF166" s="100">
        <f>IF(U166="znížená",N166,0)</f>
        <v>0</v>
      </c>
      <c r="BG166" s="100">
        <f>IF(U166="zákl. prenesená",N166,0)</f>
        <v>0</v>
      </c>
      <c r="BH166" s="100">
        <f>IF(U166="zníž. prenesená",N166,0)</f>
        <v>0</v>
      </c>
      <c r="BI166" s="100">
        <f>IF(U166="nulová",N166,0)</f>
        <v>0</v>
      </c>
      <c r="BJ166" s="17" t="s">
        <v>117</v>
      </c>
      <c r="BK166" s="163">
        <f>ROUND(L166*K166,3)</f>
        <v>0</v>
      </c>
      <c r="BL166" s="17" t="s">
        <v>143</v>
      </c>
      <c r="BM166" s="17" t="s">
        <v>272</v>
      </c>
    </row>
    <row r="167" spans="2:65" s="1" customFormat="1" ht="18" customHeight="1" x14ac:dyDescent="0.15">
      <c r="B167" s="34"/>
      <c r="C167" s="35"/>
      <c r="D167" s="35"/>
      <c r="E167" s="35"/>
      <c r="F167" s="236"/>
      <c r="G167" s="237"/>
      <c r="H167" s="237"/>
      <c r="I167" s="237"/>
      <c r="J167" s="35"/>
      <c r="K167" s="35"/>
      <c r="L167" s="35"/>
      <c r="M167" s="35"/>
      <c r="N167" s="35"/>
      <c r="O167" s="35"/>
      <c r="P167" s="35"/>
      <c r="Q167" s="35"/>
      <c r="R167" s="36"/>
      <c r="T167" s="168"/>
      <c r="U167" s="35"/>
      <c r="V167" s="35"/>
      <c r="W167" s="35"/>
      <c r="X167" s="35"/>
      <c r="Y167" s="35"/>
      <c r="Z167" s="35"/>
      <c r="AA167" s="73"/>
      <c r="AT167" s="17" t="s">
        <v>185</v>
      </c>
      <c r="AU167" s="17" t="s">
        <v>117</v>
      </c>
    </row>
    <row r="168" spans="2:65" s="1" customFormat="1" ht="22.5" customHeight="1" x14ac:dyDescent="0.15">
      <c r="B168" s="126"/>
      <c r="C168" s="155" t="s">
        <v>273</v>
      </c>
      <c r="D168" s="155" t="s">
        <v>139</v>
      </c>
      <c r="E168" s="156" t="s">
        <v>274</v>
      </c>
      <c r="F168" s="234" t="s">
        <v>275</v>
      </c>
      <c r="G168" s="234"/>
      <c r="H168" s="234"/>
      <c r="I168" s="234"/>
      <c r="J168" s="157" t="s">
        <v>168</v>
      </c>
      <c r="K168" s="158">
        <v>1</v>
      </c>
      <c r="L168" s="220">
        <v>0</v>
      </c>
      <c r="M168" s="220"/>
      <c r="N168" s="235">
        <f>ROUND(L168*K168,3)</f>
        <v>0</v>
      </c>
      <c r="O168" s="235"/>
      <c r="P168" s="235"/>
      <c r="Q168" s="235"/>
      <c r="R168" s="129"/>
      <c r="T168" s="160" t="s">
        <v>5</v>
      </c>
      <c r="U168" s="43" t="s">
        <v>45</v>
      </c>
      <c r="V168" s="35"/>
      <c r="W168" s="161">
        <f>V168*K168</f>
        <v>0</v>
      </c>
      <c r="X168" s="161">
        <v>0</v>
      </c>
      <c r="Y168" s="161">
        <f>X168*K168</f>
        <v>0</v>
      </c>
      <c r="Z168" s="161">
        <v>0</v>
      </c>
      <c r="AA168" s="162">
        <f>Z168*K168</f>
        <v>0</v>
      </c>
      <c r="AR168" s="17" t="s">
        <v>143</v>
      </c>
      <c r="AT168" s="17" t="s">
        <v>139</v>
      </c>
      <c r="AU168" s="17" t="s">
        <v>117</v>
      </c>
      <c r="AY168" s="17" t="s">
        <v>138</v>
      </c>
      <c r="BE168" s="100">
        <f>IF(U168="základná",N168,0)</f>
        <v>0</v>
      </c>
      <c r="BF168" s="100">
        <f>IF(U168="znížená",N168,0)</f>
        <v>0</v>
      </c>
      <c r="BG168" s="100">
        <f>IF(U168="zákl. prenesená",N168,0)</f>
        <v>0</v>
      </c>
      <c r="BH168" s="100">
        <f>IF(U168="zníž. prenesená",N168,0)</f>
        <v>0</v>
      </c>
      <c r="BI168" s="100">
        <f>IF(U168="nulová",N168,0)</f>
        <v>0</v>
      </c>
      <c r="BJ168" s="17" t="s">
        <v>117</v>
      </c>
      <c r="BK168" s="163">
        <f>ROUND(L168*K168,3)</f>
        <v>0</v>
      </c>
      <c r="BL168" s="17" t="s">
        <v>143</v>
      </c>
      <c r="BM168" s="17" t="s">
        <v>276</v>
      </c>
    </row>
    <row r="169" spans="2:65" s="1" customFormat="1" ht="22.5" customHeight="1" x14ac:dyDescent="0.15">
      <c r="B169" s="126"/>
      <c r="C169" s="164" t="s">
        <v>277</v>
      </c>
      <c r="D169" s="164" t="s">
        <v>165</v>
      </c>
      <c r="E169" s="165" t="s">
        <v>278</v>
      </c>
      <c r="F169" s="238" t="s">
        <v>279</v>
      </c>
      <c r="G169" s="238"/>
      <c r="H169" s="238"/>
      <c r="I169" s="238"/>
      <c r="J169" s="166" t="s">
        <v>168</v>
      </c>
      <c r="K169" s="167">
        <v>1</v>
      </c>
      <c r="L169" s="239">
        <v>0</v>
      </c>
      <c r="M169" s="239"/>
      <c r="N169" s="240">
        <f>ROUND(L169*K169,3)</f>
        <v>0</v>
      </c>
      <c r="O169" s="235"/>
      <c r="P169" s="235"/>
      <c r="Q169" s="235"/>
      <c r="R169" s="129"/>
      <c r="T169" s="160" t="s">
        <v>5</v>
      </c>
      <c r="U169" s="43" t="s">
        <v>45</v>
      </c>
      <c r="V169" s="35"/>
      <c r="W169" s="161">
        <f>V169*K169</f>
        <v>0</v>
      </c>
      <c r="X169" s="161">
        <v>0</v>
      </c>
      <c r="Y169" s="161">
        <f>X169*K169</f>
        <v>0</v>
      </c>
      <c r="Z169" s="161">
        <v>0</v>
      </c>
      <c r="AA169" s="162">
        <f>Z169*K169</f>
        <v>0</v>
      </c>
      <c r="AR169" s="17" t="s">
        <v>169</v>
      </c>
      <c r="AT169" s="17" t="s">
        <v>165</v>
      </c>
      <c r="AU169" s="17" t="s">
        <v>117</v>
      </c>
      <c r="AY169" s="17" t="s">
        <v>138</v>
      </c>
      <c r="BE169" s="100">
        <f>IF(U169="základná",N169,0)</f>
        <v>0</v>
      </c>
      <c r="BF169" s="100">
        <f>IF(U169="znížená",N169,0)</f>
        <v>0</v>
      </c>
      <c r="BG169" s="100">
        <f>IF(U169="zákl. prenesená",N169,0)</f>
        <v>0</v>
      </c>
      <c r="BH169" s="100">
        <f>IF(U169="zníž. prenesená",N169,0)</f>
        <v>0</v>
      </c>
      <c r="BI169" s="100">
        <f>IF(U169="nulová",N169,0)</f>
        <v>0</v>
      </c>
      <c r="BJ169" s="17" t="s">
        <v>117</v>
      </c>
      <c r="BK169" s="163">
        <f>ROUND(L169*K169,3)</f>
        <v>0</v>
      </c>
      <c r="BL169" s="17" t="s">
        <v>143</v>
      </c>
      <c r="BM169" s="17" t="s">
        <v>280</v>
      </c>
    </row>
    <row r="170" spans="2:65" s="1" customFormat="1" ht="17" customHeight="1" x14ac:dyDescent="0.15">
      <c r="B170" s="34"/>
      <c r="C170" s="35"/>
      <c r="D170" s="35"/>
      <c r="E170" s="35"/>
      <c r="F170" s="236"/>
      <c r="G170" s="237"/>
      <c r="H170" s="237"/>
      <c r="I170" s="237"/>
      <c r="J170" s="35"/>
      <c r="K170" s="35"/>
      <c r="L170" s="35"/>
      <c r="M170" s="35"/>
      <c r="N170" s="35"/>
      <c r="O170" s="35"/>
      <c r="P170" s="35"/>
      <c r="Q170" s="35"/>
      <c r="R170" s="36"/>
      <c r="T170" s="168"/>
      <c r="U170" s="35"/>
      <c r="V170" s="35"/>
      <c r="W170" s="35"/>
      <c r="X170" s="35"/>
      <c r="Y170" s="35"/>
      <c r="Z170" s="35"/>
      <c r="AA170" s="73"/>
      <c r="AT170" s="17" t="s">
        <v>185</v>
      </c>
      <c r="AU170" s="17" t="s">
        <v>117</v>
      </c>
    </row>
    <row r="171" spans="2:65" s="1" customFormat="1" ht="31.5" customHeight="1" x14ac:dyDescent="0.15">
      <c r="B171" s="126"/>
      <c r="C171" s="155" t="s">
        <v>281</v>
      </c>
      <c r="D171" s="155" t="s">
        <v>139</v>
      </c>
      <c r="E171" s="156" t="s">
        <v>282</v>
      </c>
      <c r="F171" s="234" t="s">
        <v>283</v>
      </c>
      <c r="G171" s="234"/>
      <c r="H171" s="234"/>
      <c r="I171" s="234"/>
      <c r="J171" s="157" t="s">
        <v>168</v>
      </c>
      <c r="K171" s="158">
        <v>1</v>
      </c>
      <c r="L171" s="220">
        <v>0</v>
      </c>
      <c r="M171" s="220"/>
      <c r="N171" s="235">
        <f>ROUND(L171*K171,3)</f>
        <v>0</v>
      </c>
      <c r="O171" s="235"/>
      <c r="P171" s="235"/>
      <c r="Q171" s="235"/>
      <c r="R171" s="129"/>
      <c r="T171" s="160" t="s">
        <v>5</v>
      </c>
      <c r="U171" s="43" t="s">
        <v>45</v>
      </c>
      <c r="V171" s="35"/>
      <c r="W171" s="161">
        <f>V171*K171</f>
        <v>0</v>
      </c>
      <c r="X171" s="161">
        <v>0</v>
      </c>
      <c r="Y171" s="161">
        <f>X171*K171</f>
        <v>0</v>
      </c>
      <c r="Z171" s="161">
        <v>0</v>
      </c>
      <c r="AA171" s="162">
        <f>Z171*K171</f>
        <v>0</v>
      </c>
      <c r="AR171" s="17" t="s">
        <v>143</v>
      </c>
      <c r="AT171" s="17" t="s">
        <v>139</v>
      </c>
      <c r="AU171" s="17" t="s">
        <v>117</v>
      </c>
      <c r="AY171" s="17" t="s">
        <v>138</v>
      </c>
      <c r="BE171" s="100">
        <f>IF(U171="základná",N171,0)</f>
        <v>0</v>
      </c>
      <c r="BF171" s="100">
        <f>IF(U171="znížená",N171,0)</f>
        <v>0</v>
      </c>
      <c r="BG171" s="100">
        <f>IF(U171="zákl. prenesená",N171,0)</f>
        <v>0</v>
      </c>
      <c r="BH171" s="100">
        <f>IF(U171="zníž. prenesená",N171,0)</f>
        <v>0</v>
      </c>
      <c r="BI171" s="100">
        <f>IF(U171="nulová",N171,0)</f>
        <v>0</v>
      </c>
      <c r="BJ171" s="17" t="s">
        <v>117</v>
      </c>
      <c r="BK171" s="163">
        <f>ROUND(L171*K171,3)</f>
        <v>0</v>
      </c>
      <c r="BL171" s="17" t="s">
        <v>143</v>
      </c>
      <c r="BM171" s="17" t="s">
        <v>284</v>
      </c>
    </row>
    <row r="172" spans="2:65" s="9" customFormat="1" ht="37.25" customHeight="1" x14ac:dyDescent="0.2">
      <c r="B172" s="144"/>
      <c r="C172" s="145"/>
      <c r="D172" s="146" t="s">
        <v>111</v>
      </c>
      <c r="E172" s="146"/>
      <c r="F172" s="146"/>
      <c r="G172" s="146"/>
      <c r="H172" s="146"/>
      <c r="I172" s="146"/>
      <c r="J172" s="146"/>
      <c r="K172" s="146"/>
      <c r="L172" s="146"/>
      <c r="M172" s="146"/>
      <c r="N172" s="230">
        <f>BK172</f>
        <v>0</v>
      </c>
      <c r="O172" s="231"/>
      <c r="P172" s="231"/>
      <c r="Q172" s="231"/>
      <c r="R172" s="147"/>
      <c r="T172" s="148"/>
      <c r="U172" s="145"/>
      <c r="V172" s="145"/>
      <c r="W172" s="149">
        <f>W173</f>
        <v>0</v>
      </c>
      <c r="X172" s="145"/>
      <c r="Y172" s="149">
        <f>Y173</f>
        <v>0</v>
      </c>
      <c r="Z172" s="145"/>
      <c r="AA172" s="150">
        <f>AA173</f>
        <v>0</v>
      </c>
      <c r="AR172" s="151" t="s">
        <v>159</v>
      </c>
      <c r="AT172" s="152" t="s">
        <v>77</v>
      </c>
      <c r="AU172" s="152" t="s">
        <v>78</v>
      </c>
      <c r="AY172" s="151" t="s">
        <v>138</v>
      </c>
      <c r="BK172" s="153">
        <f>BK173</f>
        <v>0</v>
      </c>
    </row>
    <row r="173" spans="2:65" s="9" customFormat="1" ht="20" customHeight="1" x14ac:dyDescent="0.15">
      <c r="B173" s="144"/>
      <c r="C173" s="145"/>
      <c r="D173" s="154" t="s">
        <v>112</v>
      </c>
      <c r="E173" s="154"/>
      <c r="F173" s="154"/>
      <c r="G173" s="154"/>
      <c r="H173" s="154"/>
      <c r="I173" s="154"/>
      <c r="J173" s="154"/>
      <c r="K173" s="154"/>
      <c r="L173" s="154"/>
      <c r="M173" s="154"/>
      <c r="N173" s="226">
        <f>BK173</f>
        <v>0</v>
      </c>
      <c r="O173" s="227"/>
      <c r="P173" s="227"/>
      <c r="Q173" s="227"/>
      <c r="R173" s="147"/>
      <c r="T173" s="148"/>
      <c r="U173" s="145"/>
      <c r="V173" s="145"/>
      <c r="W173" s="149">
        <f>SUM(W174:W175)</f>
        <v>0</v>
      </c>
      <c r="X173" s="145"/>
      <c r="Y173" s="149">
        <f>SUM(Y174:Y175)</f>
        <v>0</v>
      </c>
      <c r="Z173" s="145"/>
      <c r="AA173" s="150">
        <f>SUM(AA174:AA175)</f>
        <v>0</v>
      </c>
      <c r="AR173" s="151" t="s">
        <v>159</v>
      </c>
      <c r="AT173" s="152" t="s">
        <v>77</v>
      </c>
      <c r="AU173" s="152" t="s">
        <v>83</v>
      </c>
      <c r="AY173" s="151" t="s">
        <v>138</v>
      </c>
      <c r="BK173" s="153">
        <f>SUM(BK174:BK175)</f>
        <v>0</v>
      </c>
    </row>
    <row r="174" spans="2:65" s="1" customFormat="1" ht="31.5" customHeight="1" x14ac:dyDescent="0.15">
      <c r="B174" s="126"/>
      <c r="C174" s="155" t="s">
        <v>285</v>
      </c>
      <c r="D174" s="155" t="s">
        <v>139</v>
      </c>
      <c r="E174" s="156" t="s">
        <v>286</v>
      </c>
      <c r="F174" s="234" t="s">
        <v>287</v>
      </c>
      <c r="G174" s="234"/>
      <c r="H174" s="234"/>
      <c r="I174" s="234"/>
      <c r="J174" s="157" t="s">
        <v>288</v>
      </c>
      <c r="K174" s="158">
        <v>1</v>
      </c>
      <c r="L174" s="220">
        <v>0</v>
      </c>
      <c r="M174" s="220"/>
      <c r="N174" s="235">
        <f>ROUND(L174*K174,3)</f>
        <v>0</v>
      </c>
      <c r="O174" s="235"/>
      <c r="P174" s="235"/>
      <c r="Q174" s="235"/>
      <c r="R174" s="129"/>
      <c r="T174" s="160" t="s">
        <v>5</v>
      </c>
      <c r="U174" s="43" t="s">
        <v>45</v>
      </c>
      <c r="V174" s="35"/>
      <c r="W174" s="161">
        <f>V174*K174</f>
        <v>0</v>
      </c>
      <c r="X174" s="161">
        <v>0</v>
      </c>
      <c r="Y174" s="161">
        <f>X174*K174</f>
        <v>0</v>
      </c>
      <c r="Z174" s="161">
        <v>0</v>
      </c>
      <c r="AA174" s="162">
        <f>Z174*K174</f>
        <v>0</v>
      </c>
      <c r="AR174" s="17" t="s">
        <v>289</v>
      </c>
      <c r="AT174" s="17" t="s">
        <v>139</v>
      </c>
      <c r="AU174" s="17" t="s">
        <v>117</v>
      </c>
      <c r="AY174" s="17" t="s">
        <v>138</v>
      </c>
      <c r="BE174" s="100">
        <f>IF(U174="základná",N174,0)</f>
        <v>0</v>
      </c>
      <c r="BF174" s="100">
        <f>IF(U174="znížená",N174,0)</f>
        <v>0</v>
      </c>
      <c r="BG174" s="100">
        <f>IF(U174="zákl. prenesená",N174,0)</f>
        <v>0</v>
      </c>
      <c r="BH174" s="100">
        <f>IF(U174="zníž. prenesená",N174,0)</f>
        <v>0</v>
      </c>
      <c r="BI174" s="100">
        <f>IF(U174="nulová",N174,0)</f>
        <v>0</v>
      </c>
      <c r="BJ174" s="17" t="s">
        <v>117</v>
      </c>
      <c r="BK174" s="163">
        <f>ROUND(L174*K174,3)</f>
        <v>0</v>
      </c>
      <c r="BL174" s="17" t="s">
        <v>289</v>
      </c>
      <c r="BM174" s="17" t="s">
        <v>290</v>
      </c>
    </row>
    <row r="175" spans="2:65" s="1" customFormat="1" ht="31.5" customHeight="1" x14ac:dyDescent="0.15">
      <c r="B175" s="126"/>
      <c r="C175" s="155" t="s">
        <v>291</v>
      </c>
      <c r="D175" s="155" t="s">
        <v>139</v>
      </c>
      <c r="E175" s="156" t="s">
        <v>292</v>
      </c>
      <c r="F175" s="234" t="s">
        <v>293</v>
      </c>
      <c r="G175" s="234"/>
      <c r="H175" s="234"/>
      <c r="I175" s="234"/>
      <c r="J175" s="157" t="s">
        <v>288</v>
      </c>
      <c r="K175" s="158">
        <v>1</v>
      </c>
      <c r="L175" s="220">
        <v>0</v>
      </c>
      <c r="M175" s="220"/>
      <c r="N175" s="235">
        <f>ROUND(L175*K175,3)</f>
        <v>0</v>
      </c>
      <c r="O175" s="235"/>
      <c r="P175" s="235"/>
      <c r="Q175" s="235"/>
      <c r="R175" s="129"/>
      <c r="T175" s="160" t="s">
        <v>5</v>
      </c>
      <c r="U175" s="43" t="s">
        <v>45</v>
      </c>
      <c r="V175" s="35"/>
      <c r="W175" s="161">
        <f>V175*K175</f>
        <v>0</v>
      </c>
      <c r="X175" s="161">
        <v>0</v>
      </c>
      <c r="Y175" s="161">
        <f>X175*K175</f>
        <v>0</v>
      </c>
      <c r="Z175" s="161">
        <v>0</v>
      </c>
      <c r="AA175" s="162">
        <f>Z175*K175</f>
        <v>0</v>
      </c>
      <c r="AR175" s="17" t="s">
        <v>289</v>
      </c>
      <c r="AT175" s="17" t="s">
        <v>139</v>
      </c>
      <c r="AU175" s="17" t="s">
        <v>117</v>
      </c>
      <c r="AY175" s="17" t="s">
        <v>138</v>
      </c>
      <c r="BE175" s="100">
        <f>IF(U175="základná",N175,0)</f>
        <v>0</v>
      </c>
      <c r="BF175" s="100">
        <f>IF(U175="znížená",N175,0)</f>
        <v>0</v>
      </c>
      <c r="BG175" s="100">
        <f>IF(U175="zákl. prenesená",N175,0)</f>
        <v>0</v>
      </c>
      <c r="BH175" s="100">
        <f>IF(U175="zníž. prenesená",N175,0)</f>
        <v>0</v>
      </c>
      <c r="BI175" s="100">
        <f>IF(U175="nulová",N175,0)</f>
        <v>0</v>
      </c>
      <c r="BJ175" s="17" t="s">
        <v>117</v>
      </c>
      <c r="BK175" s="163">
        <f>ROUND(L175*K175,3)</f>
        <v>0</v>
      </c>
      <c r="BL175" s="17" t="s">
        <v>289</v>
      </c>
      <c r="BM175" s="17" t="s">
        <v>294</v>
      </c>
    </row>
    <row r="176" spans="2:65" s="1" customFormat="1" ht="50" customHeight="1" x14ac:dyDescent="0.2">
      <c r="B176" s="34"/>
      <c r="C176" s="35"/>
      <c r="D176" s="146" t="s">
        <v>295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232">
        <f t="shared" ref="N176:N181" si="5">BK176</f>
        <v>0</v>
      </c>
      <c r="O176" s="233"/>
      <c r="P176" s="233"/>
      <c r="Q176" s="233"/>
      <c r="R176" s="36"/>
      <c r="T176" s="168"/>
      <c r="U176" s="35"/>
      <c r="V176" s="35"/>
      <c r="W176" s="35"/>
      <c r="X176" s="35"/>
      <c r="Y176" s="35"/>
      <c r="Z176" s="35"/>
      <c r="AA176" s="73"/>
      <c r="AT176" s="17" t="s">
        <v>77</v>
      </c>
      <c r="AU176" s="17" t="s">
        <v>78</v>
      </c>
      <c r="AY176" s="17" t="s">
        <v>296</v>
      </c>
      <c r="BK176" s="163">
        <f>SUM(BK177:BK181)</f>
        <v>0</v>
      </c>
    </row>
    <row r="177" spans="2:63" s="1" customFormat="1" ht="22.25" customHeight="1" x14ac:dyDescent="0.15">
      <c r="B177" s="34"/>
      <c r="C177" s="169" t="s">
        <v>5</v>
      </c>
      <c r="D177" s="169" t="s">
        <v>139</v>
      </c>
      <c r="E177" s="170" t="s">
        <v>5</v>
      </c>
      <c r="F177" s="219" t="s">
        <v>5</v>
      </c>
      <c r="G177" s="219"/>
      <c r="H177" s="219"/>
      <c r="I177" s="219"/>
      <c r="J177" s="171" t="s">
        <v>5</v>
      </c>
      <c r="K177" s="159"/>
      <c r="L177" s="220"/>
      <c r="M177" s="221"/>
      <c r="N177" s="221">
        <f t="shared" si="5"/>
        <v>0</v>
      </c>
      <c r="O177" s="221"/>
      <c r="P177" s="221"/>
      <c r="Q177" s="221"/>
      <c r="R177" s="36"/>
      <c r="T177" s="160" t="s">
        <v>5</v>
      </c>
      <c r="U177" s="172" t="s">
        <v>45</v>
      </c>
      <c r="V177" s="35"/>
      <c r="W177" s="35"/>
      <c r="X177" s="35"/>
      <c r="Y177" s="35"/>
      <c r="Z177" s="35"/>
      <c r="AA177" s="73"/>
      <c r="AT177" s="17" t="s">
        <v>296</v>
      </c>
      <c r="AU177" s="17" t="s">
        <v>83</v>
      </c>
      <c r="AY177" s="17" t="s">
        <v>296</v>
      </c>
      <c r="BE177" s="100">
        <f>IF(U177="základná",N177,0)</f>
        <v>0</v>
      </c>
      <c r="BF177" s="100">
        <f>IF(U177="znížená",N177,0)</f>
        <v>0</v>
      </c>
      <c r="BG177" s="100">
        <f>IF(U177="zákl. prenesená",N177,0)</f>
        <v>0</v>
      </c>
      <c r="BH177" s="100">
        <f>IF(U177="zníž. prenesená",N177,0)</f>
        <v>0</v>
      </c>
      <c r="BI177" s="100">
        <f>IF(U177="nulová",N177,0)</f>
        <v>0</v>
      </c>
      <c r="BJ177" s="17" t="s">
        <v>117</v>
      </c>
      <c r="BK177" s="163">
        <f>L177*K177</f>
        <v>0</v>
      </c>
    </row>
    <row r="178" spans="2:63" s="1" customFormat="1" ht="22.25" customHeight="1" x14ac:dyDescent="0.15">
      <c r="B178" s="34"/>
      <c r="C178" s="169" t="s">
        <v>5</v>
      </c>
      <c r="D178" s="169" t="s">
        <v>139</v>
      </c>
      <c r="E178" s="170" t="s">
        <v>5</v>
      </c>
      <c r="F178" s="219" t="s">
        <v>5</v>
      </c>
      <c r="G178" s="219"/>
      <c r="H178" s="219"/>
      <c r="I178" s="219"/>
      <c r="J178" s="171" t="s">
        <v>5</v>
      </c>
      <c r="K178" s="159"/>
      <c r="L178" s="220"/>
      <c r="M178" s="221"/>
      <c r="N178" s="221">
        <f t="shared" si="5"/>
        <v>0</v>
      </c>
      <c r="O178" s="221"/>
      <c r="P178" s="221"/>
      <c r="Q178" s="221"/>
      <c r="R178" s="36"/>
      <c r="T178" s="160" t="s">
        <v>5</v>
      </c>
      <c r="U178" s="172" t="s">
        <v>45</v>
      </c>
      <c r="V178" s="35"/>
      <c r="W178" s="35"/>
      <c r="X178" s="35"/>
      <c r="Y178" s="35"/>
      <c r="Z178" s="35"/>
      <c r="AA178" s="73"/>
      <c r="AT178" s="17" t="s">
        <v>296</v>
      </c>
      <c r="AU178" s="17" t="s">
        <v>83</v>
      </c>
      <c r="AY178" s="17" t="s">
        <v>296</v>
      </c>
      <c r="BE178" s="100">
        <f>IF(U178="základná",N178,0)</f>
        <v>0</v>
      </c>
      <c r="BF178" s="100">
        <f>IF(U178="znížená",N178,0)</f>
        <v>0</v>
      </c>
      <c r="BG178" s="100">
        <f>IF(U178="zákl. prenesená",N178,0)</f>
        <v>0</v>
      </c>
      <c r="BH178" s="100">
        <f>IF(U178="zníž. prenesená",N178,0)</f>
        <v>0</v>
      </c>
      <c r="BI178" s="100">
        <f>IF(U178="nulová",N178,0)</f>
        <v>0</v>
      </c>
      <c r="BJ178" s="17" t="s">
        <v>117</v>
      </c>
      <c r="BK178" s="163">
        <f>L178*K178</f>
        <v>0</v>
      </c>
    </row>
    <row r="179" spans="2:63" s="1" customFormat="1" ht="22.25" customHeight="1" x14ac:dyDescent="0.15">
      <c r="B179" s="34"/>
      <c r="C179" s="169" t="s">
        <v>5</v>
      </c>
      <c r="D179" s="169" t="s">
        <v>139</v>
      </c>
      <c r="E179" s="170" t="s">
        <v>5</v>
      </c>
      <c r="F179" s="219" t="s">
        <v>5</v>
      </c>
      <c r="G179" s="219"/>
      <c r="H179" s="219"/>
      <c r="I179" s="219"/>
      <c r="J179" s="171" t="s">
        <v>5</v>
      </c>
      <c r="K179" s="159"/>
      <c r="L179" s="220"/>
      <c r="M179" s="221"/>
      <c r="N179" s="221">
        <f t="shared" si="5"/>
        <v>0</v>
      </c>
      <c r="O179" s="221"/>
      <c r="P179" s="221"/>
      <c r="Q179" s="221"/>
      <c r="R179" s="36"/>
      <c r="T179" s="160" t="s">
        <v>5</v>
      </c>
      <c r="U179" s="172" t="s">
        <v>45</v>
      </c>
      <c r="V179" s="35"/>
      <c r="W179" s="35"/>
      <c r="X179" s="35"/>
      <c r="Y179" s="35"/>
      <c r="Z179" s="35"/>
      <c r="AA179" s="73"/>
      <c r="AT179" s="17" t="s">
        <v>296</v>
      </c>
      <c r="AU179" s="17" t="s">
        <v>83</v>
      </c>
      <c r="AY179" s="17" t="s">
        <v>296</v>
      </c>
      <c r="BE179" s="100">
        <f>IF(U179="základná",N179,0)</f>
        <v>0</v>
      </c>
      <c r="BF179" s="100">
        <f>IF(U179="znížená",N179,0)</f>
        <v>0</v>
      </c>
      <c r="BG179" s="100">
        <f>IF(U179="zákl. prenesená",N179,0)</f>
        <v>0</v>
      </c>
      <c r="BH179" s="100">
        <f>IF(U179="zníž. prenesená",N179,0)</f>
        <v>0</v>
      </c>
      <c r="BI179" s="100">
        <f>IF(U179="nulová",N179,0)</f>
        <v>0</v>
      </c>
      <c r="BJ179" s="17" t="s">
        <v>117</v>
      </c>
      <c r="BK179" s="163">
        <f>L179*K179</f>
        <v>0</v>
      </c>
    </row>
    <row r="180" spans="2:63" s="1" customFormat="1" ht="22.25" customHeight="1" x14ac:dyDescent="0.15">
      <c r="B180" s="34"/>
      <c r="C180" s="169" t="s">
        <v>5</v>
      </c>
      <c r="D180" s="169" t="s">
        <v>139</v>
      </c>
      <c r="E180" s="170" t="s">
        <v>5</v>
      </c>
      <c r="F180" s="219" t="s">
        <v>5</v>
      </c>
      <c r="G180" s="219"/>
      <c r="H180" s="219"/>
      <c r="I180" s="219"/>
      <c r="J180" s="171" t="s">
        <v>5</v>
      </c>
      <c r="K180" s="159"/>
      <c r="L180" s="220"/>
      <c r="M180" s="221"/>
      <c r="N180" s="221">
        <f t="shared" si="5"/>
        <v>0</v>
      </c>
      <c r="O180" s="221"/>
      <c r="P180" s="221"/>
      <c r="Q180" s="221"/>
      <c r="R180" s="36"/>
      <c r="T180" s="160" t="s">
        <v>5</v>
      </c>
      <c r="U180" s="172" t="s">
        <v>45</v>
      </c>
      <c r="V180" s="35"/>
      <c r="W180" s="35"/>
      <c r="X180" s="35"/>
      <c r="Y180" s="35"/>
      <c r="Z180" s="35"/>
      <c r="AA180" s="73"/>
      <c r="AT180" s="17" t="s">
        <v>296</v>
      </c>
      <c r="AU180" s="17" t="s">
        <v>83</v>
      </c>
      <c r="AY180" s="17" t="s">
        <v>296</v>
      </c>
      <c r="BE180" s="100">
        <f>IF(U180="základná",N180,0)</f>
        <v>0</v>
      </c>
      <c r="BF180" s="100">
        <f>IF(U180="znížená",N180,0)</f>
        <v>0</v>
      </c>
      <c r="BG180" s="100">
        <f>IF(U180="zákl. prenesená",N180,0)</f>
        <v>0</v>
      </c>
      <c r="BH180" s="100">
        <f>IF(U180="zníž. prenesená",N180,0)</f>
        <v>0</v>
      </c>
      <c r="BI180" s="100">
        <f>IF(U180="nulová",N180,0)</f>
        <v>0</v>
      </c>
      <c r="BJ180" s="17" t="s">
        <v>117</v>
      </c>
      <c r="BK180" s="163">
        <f>L180*K180</f>
        <v>0</v>
      </c>
    </row>
    <row r="181" spans="2:63" s="1" customFormat="1" ht="22.25" customHeight="1" x14ac:dyDescent="0.15">
      <c r="B181" s="34"/>
      <c r="C181" s="169" t="s">
        <v>5</v>
      </c>
      <c r="D181" s="169" t="s">
        <v>139</v>
      </c>
      <c r="E181" s="170" t="s">
        <v>5</v>
      </c>
      <c r="F181" s="219" t="s">
        <v>5</v>
      </c>
      <c r="G181" s="219"/>
      <c r="H181" s="219"/>
      <c r="I181" s="219"/>
      <c r="J181" s="171" t="s">
        <v>5</v>
      </c>
      <c r="K181" s="159"/>
      <c r="L181" s="220"/>
      <c r="M181" s="221"/>
      <c r="N181" s="221">
        <f t="shared" si="5"/>
        <v>0</v>
      </c>
      <c r="O181" s="221"/>
      <c r="P181" s="221"/>
      <c r="Q181" s="221"/>
      <c r="R181" s="36"/>
      <c r="T181" s="160" t="s">
        <v>5</v>
      </c>
      <c r="U181" s="172" t="s">
        <v>45</v>
      </c>
      <c r="V181" s="55"/>
      <c r="W181" s="55"/>
      <c r="X181" s="55"/>
      <c r="Y181" s="55"/>
      <c r="Z181" s="55"/>
      <c r="AA181" s="57"/>
      <c r="AT181" s="17" t="s">
        <v>296</v>
      </c>
      <c r="AU181" s="17" t="s">
        <v>83</v>
      </c>
      <c r="AY181" s="17" t="s">
        <v>296</v>
      </c>
      <c r="BE181" s="100">
        <f>IF(U181="základná",N181,0)</f>
        <v>0</v>
      </c>
      <c r="BF181" s="100">
        <f>IF(U181="znížená",N181,0)</f>
        <v>0</v>
      </c>
      <c r="BG181" s="100">
        <f>IF(U181="zákl. prenesená",N181,0)</f>
        <v>0</v>
      </c>
      <c r="BH181" s="100">
        <f>IF(U181="zníž. prenesená",N181,0)</f>
        <v>0</v>
      </c>
      <c r="BI181" s="100">
        <f>IF(U181="nulová",N181,0)</f>
        <v>0</v>
      </c>
      <c r="BJ181" s="17" t="s">
        <v>117</v>
      </c>
      <c r="BK181" s="163">
        <f>L181*K181</f>
        <v>0</v>
      </c>
    </row>
    <row r="182" spans="2:63" s="1" customFormat="1" ht="7" customHeight="1" x14ac:dyDescent="0.15">
      <c r="B182" s="58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60"/>
    </row>
  </sheetData>
  <mergeCells count="208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L139:M139"/>
    <mergeCell ref="N139:Q139"/>
    <mergeCell ref="F140:I140"/>
    <mergeCell ref="F141:I141"/>
    <mergeCell ref="L141:M141"/>
    <mergeCell ref="N141:Q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L154:M154"/>
    <mergeCell ref="N154:Q154"/>
    <mergeCell ref="F155:I155"/>
    <mergeCell ref="F156:I156"/>
    <mergeCell ref="L156:M156"/>
    <mergeCell ref="N156:Q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L166:M166"/>
    <mergeCell ref="N166:Q166"/>
    <mergeCell ref="L174:M174"/>
    <mergeCell ref="N174:Q174"/>
    <mergeCell ref="F175:I175"/>
    <mergeCell ref="L175:M175"/>
    <mergeCell ref="N175:Q175"/>
    <mergeCell ref="F177:I177"/>
    <mergeCell ref="L177:M177"/>
    <mergeCell ref="N177:Q177"/>
    <mergeCell ref="F167:I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L171:M171"/>
    <mergeCell ref="N171:Q171"/>
    <mergeCell ref="H1:K1"/>
    <mergeCell ref="S2:AC2"/>
    <mergeCell ref="F181:I181"/>
    <mergeCell ref="L181:M181"/>
    <mergeCell ref="N181:Q181"/>
    <mergeCell ref="N121:Q121"/>
    <mergeCell ref="N122:Q122"/>
    <mergeCell ref="N123:Q123"/>
    <mergeCell ref="N128:Q128"/>
    <mergeCell ref="N132:Q132"/>
    <mergeCell ref="N135:Q135"/>
    <mergeCell ref="N172:Q172"/>
    <mergeCell ref="N173:Q173"/>
    <mergeCell ref="N176:Q176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4:I174"/>
  </mergeCells>
  <dataValidations count="2">
    <dataValidation type="list" allowBlank="1" showInputMessage="1" showErrorMessage="1" error="Povolené sú hodnoty K, M." sqref="D177:D182" xr:uid="{00000000-0002-0000-0100-000000000000}">
      <formula1>"K, M"</formula1>
    </dataValidation>
    <dataValidation type="list" allowBlank="1" showInputMessage="1" showErrorMessage="1" error="Povolené sú hodnoty základná, znížená, nulová." sqref="U177:U182" xr:uid="{00000000-0002-0000-0100-000001000000}">
      <formula1>"základná, znížená, nulová"</formula1>
    </dataValidation>
  </dataValidations>
  <hyperlinks>
    <hyperlink ref="F1:G1" location="C2" display="1) Krycí list rozpočtu" xr:uid="{00000000-0004-0000-0100-000000000000}"/>
    <hyperlink ref="H1:K1" location="C85" display="2) Rekapitulácia rozpočtu" xr:uid="{00000000-0004-0000-0100-000001000000}"/>
    <hyperlink ref="L1" location="C120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1235336 - „Tréningová fit...</vt:lpstr>
      <vt:lpstr>'1235336 - „Tréningová fit...'!Názvy_tlače</vt:lpstr>
      <vt:lpstr>'Rekapitulácia stavby'!Názvy_tlače</vt:lpstr>
      <vt:lpstr>'1235336 - „Tréningová fit...'!Oblasť_tlače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Kavulek</dc:creator>
  <cp:lastModifiedBy>Microsoft Office User</cp:lastModifiedBy>
  <dcterms:created xsi:type="dcterms:W3CDTF">2019-09-25T17:26:43Z</dcterms:created>
  <dcterms:modified xsi:type="dcterms:W3CDTF">2019-09-26T07:53:59Z</dcterms:modified>
</cp:coreProperties>
</file>